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08" sheetId="1" r:id="rId1"/>
    <sheet name="2009-2010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<sst xmlns="http://schemas.openxmlformats.org/spreadsheetml/2006/main" count="3416" uniqueCount="502">
  <si>
    <t>Приложение №6</t>
  </si>
  <si>
    <t xml:space="preserve">к Решению районной Думы </t>
  </si>
  <si>
    <t xml:space="preserve">от 09.06.2007г. №132/20 </t>
  </si>
  <si>
    <t>руб.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</si>
  <si>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</si>
  <si>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</si>
  <si>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</si>
  <si>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</si>
  <si>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</si>
  <si>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Сумма, руб.</t>
  </si>
  <si>
    <t>Уточнения, руб.</t>
  </si>
  <si>
    <t>5</t>
  </si>
  <si>
    <t>6</t>
  </si>
  <si>
    <t>7</t>
  </si>
  <si>
    <t>Общегосударственные вопросы</t>
  </si>
  <si>
    <t>01</t>
  </si>
  <si>
    <t>00</t>
  </si>
  <si>
    <t>000 0000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</si>
  <si>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</si>
  <si>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</si>
  <si>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</si>
  <si>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Администрации </t>
  </si>
  <si>
    <t>0010100</t>
  </si>
  <si>
    <t>Центральный аппарат</t>
  </si>
  <si>
    <t>001 0000</t>
  </si>
  <si>
    <t>005</t>
  </si>
  <si>
    <t>Территориальные органы</t>
  </si>
  <si>
    <t>006</t>
  </si>
  <si>
    <t>Выполнение функций государственными органами</t>
  </si>
  <si>
    <t>012</t>
  </si>
  <si>
    <t>Глава законодательной (представительной) власти местного самоуправления</t>
  </si>
  <si>
    <t>026</t>
  </si>
  <si>
    <t>Глава исполнительной власти местного самоуправления</t>
  </si>
  <si>
    <t>042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</si>
  <si>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</si>
  <si>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 </t>
  </si>
  <si>
    <t>Руководство и управление в сфере установленных функций</t>
  </si>
  <si>
    <t>03</t>
  </si>
  <si>
    <t>0010500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</si>
  <si>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</si>
  <si>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</si>
  <si>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0010400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</si>
  <si>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</si>
  <si>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</si>
  <si>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</si>
  <si>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</si>
  <si>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законодательные (представительные) органы местного самоуправления</t>
  </si>
  <si>
    <t>097</t>
  </si>
  <si>
    <t>Проведение выборов высшего должностного лица местного самоуправления</t>
  </si>
  <si>
    <t>098</t>
  </si>
  <si>
    <t>Исполнение функций и организация               деятельности административных комиссий муниципальных образований</t>
  </si>
  <si>
    <t>0014200</t>
  </si>
  <si>
    <t>Фонд компенсаций</t>
  </si>
  <si>
    <t>009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</si>
  <si>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</si>
  <si>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0014100</t>
  </si>
  <si>
    <t>Обслуживание государственного и муниципального долга</t>
  </si>
  <si>
    <t>11</t>
  </si>
  <si>
    <t>Процентные платежи по долговым обязательствам Киквидзенского муниципального района</t>
  </si>
  <si>
    <t>0650200</t>
  </si>
  <si>
    <t>Прочие расходы</t>
  </si>
  <si>
    <t>013</t>
  </si>
  <si>
    <t>Резервные фонды</t>
  </si>
  <si>
    <t>12</t>
  </si>
  <si>
    <t>Резервный фонд Киквидзенского муниципального района</t>
  </si>
  <si>
    <t>0700400</t>
  </si>
  <si>
    <t>Другие общегосударственные вопросы</t>
  </si>
  <si>
    <t>14</t>
  </si>
  <si>
    <t>15</t>
  </si>
  <si>
    <t>Проведение статистических обследований и переписей</t>
  </si>
  <si>
    <t>101</t>
  </si>
  <si>
    <t>Подготовка и проведение сельскохозяйственной переписи</t>
  </si>
  <si>
    <t>617</t>
  </si>
  <si>
    <t>Обеспечение приватизации и проведение предпродажной подготовки объектов приватизации</t>
  </si>
  <si>
    <t>0012900</t>
  </si>
  <si>
    <t>Государственная регистрация актов гражданского состояния</t>
  </si>
  <si>
    <t>0013800</t>
  </si>
  <si>
    <t>Финансовая поддержка на возвратной основе</t>
  </si>
  <si>
    <t>092 0000</t>
  </si>
  <si>
    <t>520</t>
  </si>
  <si>
    <t>Реализация государственных функций, связанных с общегосударственным управлением</t>
  </si>
  <si>
    <t>0920000</t>
  </si>
  <si>
    <t>Оценка недвижимости, признание прав                        и регулирование отношений по государственной  и муниципальной собственности</t>
  </si>
  <si>
    <t>0900200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</si>
  <si>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</si>
  <si>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</si>
  <si>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Национальная оборона</t>
  </si>
  <si>
    <t xml:space="preserve">000 0000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</si>
  <si>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</si>
  <si>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</si>
  <si>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</si>
  <si>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</si>
  <si>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</si>
  <si>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</si>
  <si>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</si>
  <si>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</si>
  <si>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522 0000</t>
  </si>
  <si>
    <t>253</t>
  </si>
  <si>
    <t>Органы юстиции</t>
  </si>
  <si>
    <t>519 0000</t>
  </si>
  <si>
    <t>608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</si>
  <si>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</si>
  <si>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</si>
  <si>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ЧС и стихийных бедствий</t>
  </si>
  <si>
    <t>218 0000</t>
  </si>
  <si>
    <t>Предупреждение и ликвидация последствий ЧС и стихийных бедствий природного и техногенного характера</t>
  </si>
  <si>
    <t>260</t>
  </si>
  <si>
    <t>Обеспечение противопожарной безопасности</t>
  </si>
  <si>
    <t>10</t>
  </si>
  <si>
    <t>Воинские формирования</t>
  </si>
  <si>
    <t>202 0000</t>
  </si>
  <si>
    <t>Гражданский персонал</t>
  </si>
  <si>
    <t>240</t>
  </si>
  <si>
    <t>Реализация других функций, связанных с обеспечением национальной безопасности и правоохранительной деятельности</t>
  </si>
  <si>
    <t>247 0000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</si>
  <si>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</si>
  <si>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</si>
  <si>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</si>
  <si>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</si>
  <si>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</si>
  <si>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</si>
  <si>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322</t>
  </si>
  <si>
    <t>Сельское хозяйство и рыболовство</t>
  </si>
  <si>
    <t xml:space="preserve">04 </t>
  </si>
  <si>
    <t>05</t>
  </si>
  <si>
    <t>Поддержка сельского хозяйства</t>
  </si>
  <si>
    <t>260 0000</t>
  </si>
  <si>
    <t>Мероприятия в области сельскохозяйственного производства</t>
  </si>
  <si>
    <t>342</t>
  </si>
  <si>
    <t>Реализация государственных функций в области национальной экономики</t>
  </si>
  <si>
    <t>340 0000</t>
  </si>
  <si>
    <t>Специальные мероприятия</t>
  </si>
  <si>
    <t>254</t>
  </si>
  <si>
    <t>Мероприятия по землеустройству и землепользованию</t>
  </si>
  <si>
    <t>406</t>
  </si>
  <si>
    <t>Другие вопросы в области национальной экономики</t>
  </si>
  <si>
    <t>Подпрограмма "Обновление градостроительной документации о градостроительном планировании территорий городских и сельских поселений Волгоградской области"</t>
  </si>
  <si>
    <t>5228401</t>
  </si>
  <si>
    <t>Фонд софинансирования</t>
  </si>
  <si>
    <t>010</t>
  </si>
  <si>
    <t>Мероприятия в области застройки территорий</t>
  </si>
  <si>
    <t>338 0000</t>
  </si>
  <si>
    <t>405</t>
  </si>
  <si>
    <t>Региональные целевые программы</t>
  </si>
  <si>
    <t>Жилищно-коммунальное хозяйство</t>
  </si>
  <si>
    <t xml:space="preserve">05 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</si>
  <si>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</si>
  <si>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</si>
  <si>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</si>
  <si>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Субсидии</t>
  </si>
  <si>
    <t>350 0000</t>
  </si>
  <si>
    <t>197</t>
  </si>
  <si>
    <t>Строительство объектов для нужд отрасли</t>
  </si>
  <si>
    <t>213</t>
  </si>
  <si>
    <t>Строительство объектов общегражданского назначения</t>
  </si>
  <si>
    <t>214</t>
  </si>
  <si>
    <t>Развитие социальной и инженерной инфраструктуры</t>
  </si>
  <si>
    <t>5230100</t>
  </si>
  <si>
    <t>Бюджетные инвестиции</t>
  </si>
  <si>
    <t>003</t>
  </si>
  <si>
    <t>Удаление и очистка жидких отходов</t>
  </si>
  <si>
    <t>400 0000</t>
  </si>
  <si>
    <t>441</t>
  </si>
  <si>
    <t>442</t>
  </si>
  <si>
    <t>Мероприятия в области жилищного хозяйства по строительству, реконструкции и приобретению жилых домов</t>
  </si>
  <si>
    <t>410</t>
  </si>
  <si>
    <t>Коммунальное хозяйство</t>
  </si>
  <si>
    <t>Поддержка коммунального хозяйства</t>
  </si>
  <si>
    <t>351 0000</t>
  </si>
  <si>
    <t>Мероприятия в области коммунального хозяйства</t>
  </si>
  <si>
    <t>411</t>
  </si>
  <si>
    <t>Благоустройство</t>
  </si>
  <si>
    <t>Прочие мероприятия по благоустройству поселений</t>
  </si>
  <si>
    <t>6010000</t>
  </si>
  <si>
    <t>Уличное освещение</t>
  </si>
  <si>
    <t>6020000</t>
  </si>
  <si>
    <t>Строительство и содержание автомобильных дорог и инженерных сооружений на них в границах поселений в рамках благоустройства</t>
  </si>
  <si>
    <t>6030000</t>
  </si>
  <si>
    <t>Озеленение</t>
  </si>
  <si>
    <t>6040000</t>
  </si>
  <si>
    <t>600 0000</t>
  </si>
  <si>
    <t>412</t>
  </si>
  <si>
    <t>Другие вопросы в области жилищно-коммунального хозяйства</t>
  </si>
  <si>
    <t>Федеральные целевые программы</t>
  </si>
  <si>
    <t>100 0000</t>
  </si>
  <si>
    <t>Непрограммные инвестиции в основные фонды</t>
  </si>
  <si>
    <t>102 0000</t>
  </si>
  <si>
    <t>Фонд софинансирования социальных расходов</t>
  </si>
  <si>
    <t>515 0000</t>
  </si>
  <si>
    <t>Субсидии на частичное возмещение расходов бюджетов по предоставлению граждан субсидий на оплату жилья и коммунальных услуг</t>
  </si>
  <si>
    <t>500</t>
  </si>
  <si>
    <t>Организация и содержание мест захоронения</t>
  </si>
  <si>
    <t>6050000</t>
  </si>
  <si>
    <t>Охрана окружающей среды</t>
  </si>
  <si>
    <t>06</t>
  </si>
  <si>
    <t>Экологический контроль</t>
  </si>
  <si>
    <t>Мероприятия по сбору и удалению твердых и жидких отходов</t>
  </si>
  <si>
    <t>Сбор и удаление твердых отходов</t>
  </si>
  <si>
    <t>440</t>
  </si>
  <si>
    <t>Сбор, удаление отходов и очистка сточных вод</t>
  </si>
  <si>
    <t>Состояние окружающей среды и природопользования</t>
  </si>
  <si>
    <t>410 0000</t>
  </si>
  <si>
    <t>Природоохранные мероприятия</t>
  </si>
  <si>
    <t xml:space="preserve">443 </t>
  </si>
  <si>
    <t>Охрана объектов растительного и животного мира и среды их обитания</t>
  </si>
  <si>
    <t>4100100</t>
  </si>
  <si>
    <t>Образование</t>
  </si>
  <si>
    <t xml:space="preserve">07 </t>
  </si>
  <si>
    <t>Дошкольное образование</t>
  </si>
  <si>
    <t>Детские дошкольные учреждения</t>
  </si>
  <si>
    <t>420 0000</t>
  </si>
  <si>
    <t>Выполнение функций бюджетными учреждениями</t>
  </si>
  <si>
    <t>001</t>
  </si>
  <si>
    <t>Обеспечение деятельности подведомственных учреждений (платные услуги)</t>
  </si>
  <si>
    <t>420 1000</t>
  </si>
  <si>
    <t>327</t>
  </si>
  <si>
    <t>Общее образование</t>
  </si>
  <si>
    <t>Школы-детские сады, школы начальные, неполные средние и средние</t>
  </si>
  <si>
    <t>421 0000</t>
  </si>
  <si>
    <t>Школы-детские сады, школы начальные, неполные средние и средние (субвенции областные)</t>
  </si>
  <si>
    <t>421 0004</t>
  </si>
  <si>
    <t>4210004</t>
  </si>
  <si>
    <t>Учреждения по внешкольной работе с детьми</t>
  </si>
  <si>
    <t>423 0000</t>
  </si>
  <si>
    <t>4230000</t>
  </si>
  <si>
    <t>Организация питания детей из малоимущих  семей и детей, находящихся на учете у фтизиатра, обучающихся в общеобразовательных учреждениях</t>
  </si>
  <si>
    <t>5202200</t>
  </si>
  <si>
    <t>Расходы на осуществление социальных                гарантий молодым специалистам</t>
  </si>
  <si>
    <t>5202100</t>
  </si>
  <si>
    <t>Ежемесячное денежное вознаграждение за классное руководство</t>
  </si>
  <si>
    <t>5200900</t>
  </si>
  <si>
    <t>Оплата труда приемного родителя</t>
  </si>
  <si>
    <t>5201302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</si>
  <si>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</si>
  <si>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</si>
  <si>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</si>
  <si>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</si>
  <si>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4310100</t>
  </si>
  <si>
    <t>Целевая программа "Укрепление пожарной безопасности учреждений Киквидзенского муниципального района на 2007-2010 годы"</t>
  </si>
  <si>
    <t>7950003</t>
  </si>
  <si>
    <t>Другие вопросы в области образования</t>
  </si>
  <si>
    <t>Мероприятия в области образования</t>
  </si>
  <si>
    <t>436 0000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</si>
  <si>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</si>
  <si>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</si>
  <si>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795 0003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</si>
  <si>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</si>
  <si>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</si>
  <si>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</si>
  <si>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</si>
  <si>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440 0000</t>
  </si>
  <si>
    <t>Музеи и постоянные выставки</t>
  </si>
  <si>
    <t>4410000</t>
  </si>
  <si>
    <t>441 0000</t>
  </si>
  <si>
    <t>Обеспечение деятельности подведомственных учреждений</t>
  </si>
  <si>
    <t>Библиотеки</t>
  </si>
  <si>
    <t>442 0000</t>
  </si>
  <si>
    <t>Мероприятия в сфере культуры, кинематографии и средств массовой информации</t>
  </si>
  <si>
    <t>450 0000</t>
  </si>
  <si>
    <t>4420000</t>
  </si>
  <si>
    <t>Комплектование книжных фондов библиотек муниципальных образований</t>
  </si>
  <si>
    <t>4500600</t>
  </si>
  <si>
    <t>Целевые программы муниципальных образований "Развитие народных художественных промыслов на 2007-2010" годы по Киквидзенскому району</t>
  </si>
  <si>
    <t>7950002</t>
  </si>
  <si>
    <t>7950004</t>
  </si>
  <si>
    <t>Телевидение и радиовещание</t>
  </si>
  <si>
    <t>Телерадиокомпании и телеорганизации</t>
  </si>
  <si>
    <t>453 0000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</si>
  <si>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</si>
  <si>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</si>
  <si>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4538500</t>
  </si>
  <si>
    <t>Другие вопросы в области культуры, кинематографии и средств массовой информации</t>
  </si>
  <si>
    <t>Целевые программы муниципальных образований</t>
  </si>
  <si>
    <t>795 0000</t>
  </si>
  <si>
    <t>453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</si>
  <si>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</si>
  <si>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</si>
  <si>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</si>
  <si>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</si>
  <si>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</si>
  <si>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</si>
  <si>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</si>
  <si>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455</t>
  </si>
  <si>
    <t>Высокотехнологичные виды медицинской помощи</t>
  </si>
  <si>
    <t>456</t>
  </si>
  <si>
    <t>7950005</t>
  </si>
  <si>
    <t>Мероприятия в области санитарно-эпидемиологического надзора</t>
  </si>
  <si>
    <t>481 0000</t>
  </si>
  <si>
    <t>Борьба с эпидемиями</t>
  </si>
  <si>
    <t>459</t>
  </si>
  <si>
    <t>Реализация государственных функций в области здравоохранения, спорта и туризма</t>
  </si>
  <si>
    <t>485 0000</t>
  </si>
  <si>
    <t>Целевая программа "Сахарный диабет"</t>
  </si>
  <si>
    <t>7950007</t>
  </si>
  <si>
    <t>Целевая программа "Анти-спид"</t>
  </si>
  <si>
    <t>7950008</t>
  </si>
  <si>
    <t>Целевая программа "Вакцинопрофилактика"</t>
  </si>
  <si>
    <t>7950009</t>
  </si>
  <si>
    <t>Целевая программа "Неотложные меры по активной диагностике и лечению туберкулеза"</t>
  </si>
  <si>
    <t>7950010</t>
  </si>
  <si>
    <t>Целевая программа "Здоровый ребенок"</t>
  </si>
  <si>
    <t>7950011</t>
  </si>
  <si>
    <t>Целевая программа"Профилактика и лечение артериальной гипертонии"</t>
  </si>
  <si>
    <t>7950012</t>
  </si>
  <si>
    <t xml:space="preserve">Амбулаторная помощь </t>
  </si>
  <si>
    <t>Поликлиники, амбулатории, диагностические центры</t>
  </si>
  <si>
    <t>4710000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</si>
  <si>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</si>
  <si>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</si>
  <si>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</si>
  <si>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5129700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</si>
  <si>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</si>
  <si>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</si>
  <si>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</si>
  <si>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</si>
  <si>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506 0000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</si>
  <si>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</si>
  <si>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Социальное обеспечение населения</t>
  </si>
  <si>
    <t>Оплата жилищно-коммунальных услуг сельским специалистам</t>
  </si>
  <si>
    <t>5053302</t>
  </si>
  <si>
    <t>Оплата жилищно-коммунальных услуг многодетным семьям и семьям военнослужащих срочной службы</t>
  </si>
  <si>
    <t>5053301</t>
  </si>
  <si>
    <t>Мероприятия в области социальной политики</t>
  </si>
  <si>
    <t>5140100</t>
  </si>
  <si>
    <t>Предоставление гражданам субсидий на оплату жилого помещения и коммунальных услуг</t>
  </si>
  <si>
    <t>5054800</t>
  </si>
  <si>
    <t>Целевые программы муниципальных районов "Обеспечение жильем молодых семей в Киквидзенском муниципальном районе на 2006-2010 годы"</t>
  </si>
  <si>
    <t>7950001</t>
  </si>
  <si>
    <t>Субвенции на оплату ЖКУ отдельным категориям граждан</t>
  </si>
  <si>
    <t>561</t>
  </si>
  <si>
    <t>572</t>
  </si>
  <si>
    <t>Охрана семьи и детства</t>
  </si>
  <si>
    <t>Выплаты семьям опекунов на содержание подопечных детей</t>
  </si>
  <si>
    <t>5201301</t>
  </si>
  <si>
    <t>511 0000</t>
  </si>
  <si>
    <t>482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</si>
  <si>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</si>
  <si>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</si>
  <si>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</si>
  <si>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</si>
  <si>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Другие вопросы в области социальной политики</t>
  </si>
  <si>
    <t>Меры социальной поддержки граждан</t>
  </si>
  <si>
    <t>505 0000</t>
  </si>
  <si>
    <t>Оказание социальной помощи</t>
  </si>
  <si>
    <t>483</t>
  </si>
  <si>
    <t>Реализация государственных функций в области социальной политики</t>
  </si>
  <si>
    <t>514 0000</t>
  </si>
  <si>
    <t>Другие пособия и компенсации</t>
  </si>
  <si>
    <t>755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</si>
  <si>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</si>
  <si>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</si>
  <si>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 сельских поселений</t>
  </si>
  <si>
    <t>5160102</t>
  </si>
  <si>
    <t>Дотации на выравнивание уровня бюджетной обеспеченности</t>
  </si>
  <si>
    <t>517 0000</t>
  </si>
  <si>
    <t>501</t>
  </si>
  <si>
    <t>Поддержка мер по обеспечению сбалансированности бюджетов</t>
  </si>
  <si>
    <t>5170200</t>
  </si>
  <si>
    <t>Субсидии бюджетам субъектов Российской Федерации и муниципальных образований (межбюджетные субсидии)</t>
  </si>
  <si>
    <t>0000000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</si>
  <si>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</si>
  <si>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</si>
  <si>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520 0000</t>
  </si>
  <si>
    <t>522</t>
  </si>
  <si>
    <t>Субвенции бюджетам субъектов Российской Федерации и муниципальных образований</t>
  </si>
  <si>
    <t>Осуществление первичного  воинского                       учета  на территориях, где отсутствуют                  военные комиссариаты</t>
  </si>
  <si>
    <t>0142000</t>
  </si>
  <si>
    <t xml:space="preserve">Субвенция на выполнение передаваемых полномочий </t>
  </si>
  <si>
    <t>5170000</t>
  </si>
  <si>
    <t>Фонды компенсаций</t>
  </si>
  <si>
    <t>Субвенции местным бюджетам на выполнение передаваемых полномочий</t>
  </si>
  <si>
    <t>519 000</t>
  </si>
  <si>
    <t>523</t>
  </si>
  <si>
    <t>Фонд финансовой поддержки</t>
  </si>
  <si>
    <t>008</t>
  </si>
  <si>
    <t>Иные межбюджетные трансферты</t>
  </si>
  <si>
    <t>ИТОГО РАСХОДОВ</t>
  </si>
  <si>
    <t>райбюджет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</si>
  <si>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</si>
  <si>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</si>
  <si>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</si>
  <si>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</si>
  <si>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</si>
  <si>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</si>
  <si>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Мечешанское</t>
  </si>
  <si>
    <t>Озеркинское</t>
  </si>
  <si>
    <t>Преображенское</t>
  </si>
  <si>
    <t>Чернореченское</t>
  </si>
  <si>
    <t>Условно утвержденные расходы</t>
  </si>
  <si>
    <t>9990000</t>
  </si>
  <si>
    <t>ИТОГО</t>
  </si>
  <si>
    <t>РАСПРЕДЕЛЕНИЕ БЮДЖЕТНЫХ АССИГНОВАНИЙ ПО РАЗДЕЛАМ И ПОДРАЗДЕЛАМ, ЦЕЛЕВЫМ СТАТЬЯМ И ВИДАМ РАСХОДОВ БЮДЖЕТА АЛЕКСАНДРОВСКОГО СЕЛЬСКОГО ПОСЕЛЕНИЯ НА 2008 ГОД</t>
  </si>
  <si>
    <t>Приложение11</t>
  </si>
  <si>
    <t>8</t>
  </si>
  <si>
    <t>Выполнение функций органамиместного самоуправления</t>
  </si>
  <si>
    <t>0700500</t>
  </si>
  <si>
    <t>092 0300</t>
  </si>
  <si>
    <t xml:space="preserve">Выполнение других обязательств государства </t>
  </si>
  <si>
    <t>Водные ресурсы</t>
  </si>
  <si>
    <t>Мероприятия в области использования,охраны водных объектов и гидротехнических сооружений</t>
  </si>
  <si>
    <t>0980201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</si>
  <si>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</si>
  <si>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</si>
  <si>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 услуги по тарифам, не обеспечивающим возмещение  издержек</t>
  </si>
  <si>
    <t>Выполнение функций органами местного самоуправления</t>
  </si>
  <si>
    <t>3510500</t>
  </si>
  <si>
    <t>4419900</t>
  </si>
  <si>
    <t>Пенсионное обеспечение</t>
  </si>
  <si>
    <t xml:space="preserve">Доплаты к пенсиям государственных служащих субъектов  Российской Федерации и муниципальных служащих </t>
  </si>
  <si>
    <t>Социальные выплаты</t>
  </si>
  <si>
    <t>4910100</t>
  </si>
  <si>
    <t>5210611</t>
  </si>
  <si>
    <t>017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</si>
  <si>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(учреждения досуга)</t>
  </si>
  <si>
    <t>5210612</t>
  </si>
  <si>
    <t>420 9900</t>
  </si>
  <si>
    <t>421 9900</t>
  </si>
  <si>
    <t>423 9900</t>
  </si>
  <si>
    <t>4239900</t>
  </si>
  <si>
    <t>2800100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</si>
  <si>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(библиотеки)</t>
  </si>
  <si>
    <t>Проведение выборов главы муниципального образования</t>
  </si>
  <si>
    <t>0200003</t>
  </si>
  <si>
    <t>5210613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</si>
  <si>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(программа энергосбережения)</t>
  </si>
  <si>
    <t xml:space="preserve">к решению Совета депутатов </t>
  </si>
  <si>
    <t>3519502</t>
  </si>
  <si>
    <t>6009502</t>
  </si>
  <si>
    <t xml:space="preserve">Культура, кинематография  </t>
  </si>
  <si>
    <t>4409502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</si>
  <si>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</si>
  <si>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</si>
  <si>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</si>
  <si>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Освещение деятельности органов местного самоуправления печатными средствами массовой информации</t>
  </si>
  <si>
    <t>4440110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</si>
  <si>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</si>
  <si>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</si>
  <si>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5210615</t>
  </si>
  <si>
    <t>7957300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</si>
  <si>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(градостроительная деятельность)</t>
  </si>
  <si>
    <t>5210614</t>
  </si>
  <si>
    <t>Дорожное хозяйство (дорожные фонды)</t>
  </si>
  <si>
    <t>7957102</t>
  </si>
  <si>
    <t>Долгосрочная целевая программа "Обеспечение противопожарной безопасности на территории Чернореченского сельского поселения Киквидзенского муниципального района на 2012-2014 годы"</t>
  </si>
  <si>
    <t>7957103</t>
  </si>
  <si>
    <t xml:space="preserve">Обеспечение деятельности учреждений досуга Чернореченского сельского поселения Киквидзенского муниципального района </t>
  </si>
  <si>
    <t>Прочее благоустройство Чернореченского сельского поселения Киквидзенского муниципального района</t>
  </si>
  <si>
    <t>Уплата налога на имущество организаций  (благоустройство)</t>
  </si>
  <si>
    <t>Уплата налога на имущество организаций (коммунальное хозяйство)</t>
  </si>
  <si>
    <t>Отдельные бюджетные полномочия финансового органа</t>
  </si>
  <si>
    <t>7957104</t>
  </si>
  <si>
    <t>Уплата налога на имущество организаций  (клубы)</t>
  </si>
  <si>
    <t>7958202</t>
  </si>
  <si>
    <t>осуществление внешнего муниципального финансового контроля</t>
  </si>
  <si>
    <t>Государственная поддержка за реализованную продукцию животноводства личными подсобными хозяйствами</t>
  </si>
  <si>
    <t>5220224</t>
  </si>
  <si>
    <t>3510202</t>
  </si>
  <si>
    <t>5210617</t>
  </si>
  <si>
    <t>7957105</t>
  </si>
  <si>
    <t>3510301</t>
  </si>
  <si>
    <t>2180100</t>
  </si>
  <si>
    <t>3510302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</si>
  <si>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 (убытки текущего года)</t>
  </si>
  <si>
    <t>Расходы на покрытие убытков, возникших в связи с применением регулируемых цен на жилищно-коммунальные услуги теплоснабжения (убытки текущего года)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</si>
  <si>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 (убытки прошлых лет)</t>
  </si>
  <si>
    <t>2470001</t>
  </si>
  <si>
    <t>Прочие мероприятия по благоустройству городских округов и поселений</t>
  </si>
  <si>
    <t>6000500</t>
  </si>
  <si>
    <t>Учреждения культуры и мероприятия в сфере культуры и кинематографии</t>
  </si>
  <si>
    <t>4400000</t>
  </si>
  <si>
    <t>Обеспечение деятельности бюджетных учреждений</t>
  </si>
  <si>
    <t>4407700</t>
  </si>
  <si>
    <t xml:space="preserve">Озеленение </t>
  </si>
  <si>
    <t>6000300</t>
  </si>
  <si>
    <t>Мероприятия в области спорта и физической культуры, туризма</t>
  </si>
  <si>
    <t>Непрограммные направления обеспечения деятельности муниципальных органов Киквидзенского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</si>
  <si>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</si>
  <si>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</si>
  <si>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</si>
  <si>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</si>
  <si>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Непрограммные расходы органов муниципальной власти Киквидзенского муниципального района</t>
  </si>
  <si>
    <t>9900000</t>
  </si>
  <si>
    <t>Иные бюджетные ассигнования</t>
  </si>
  <si>
    <t>800</t>
  </si>
  <si>
    <t xml:space="preserve">Иные бюджетные ассигнования </t>
  </si>
  <si>
    <t xml:space="preserve">000 </t>
  </si>
  <si>
    <t>900</t>
  </si>
  <si>
    <t>990</t>
  </si>
  <si>
    <t>020</t>
  </si>
  <si>
    <t>9</t>
  </si>
  <si>
    <t xml:space="preserve">Ведомство </t>
  </si>
  <si>
    <t>Администрация Чернореченского сельского поселения</t>
  </si>
  <si>
    <t xml:space="preserve">Чернореченского сельского </t>
  </si>
  <si>
    <t>Профессиональная подготовка, переподготовка и повышение квалификации</t>
  </si>
  <si>
    <t>Целевая статья ( муниципальная программаи непрограммное направление деятельности)</t>
  </si>
  <si>
    <t>Группа вида расходов</t>
  </si>
  <si>
    <t>Муниципальная программа " Комплексное развитие транспортной инфраструктуры Чернореченского сельского поселения Киквидзенского муниципального района Волгоградской области на 2017-2034 годы"</t>
  </si>
  <si>
    <t>Другие вопросы в области культуры, кинематографии</t>
  </si>
  <si>
    <t>Приложение № 8</t>
  </si>
  <si>
    <t>Муниципальная программа "Повышение эффективности деятельности администрации  Чернореченского сельского поселения Киквидзенского муниципального района по выполнению полномочий и муниципальных функций на 2020-2022 годы"</t>
  </si>
  <si>
    <t xml:space="preserve">поселения  от .12.2021  № </t>
  </si>
  <si>
    <t>ВЕДОМСТВЕННАЯ СТРУКТУРА РАСХОДОВ БЮДЖЕТА ЧЕРНОРЕЧЕНСКОГО СЕЛЬСКОГО ПОСЕЛЕНИЯ НА 2022 ГОД И НА ПЛАНОВЫЙ ПЕРИОД 2023-2024 ГОДОВ.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</si>
</sst>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8"/>
      <name val="Arial Cyr"/>
      <family val="2"/>
    </font>
    <font>
      <sz val="10"/>
      <name val="Times New Roman"/>
      <family val="1"/>
    </font>
    <font>
      <b/>
      <i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color indexed="8"/>
      <name val="Times New Roman"/>
      <family val="1"/>
    </font>
    <font>
      <b/>
      <i/>
      <sz val="12"/>
      <name val="Arial Cyr"/>
      <family val="2"/>
    </font>
    <font>
      <sz val="11.5"/>
      <color indexed="8"/>
      <name val="Times New Roman"/>
      <family val="1"/>
    </font>
    <font>
      <b/>
      <sz val="9"/>
      <name val="Arial Cyr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9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1" fontId="10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justify" vertical="justify" wrapText="1"/>
    </xf>
    <xf numFmtId="0" fontId="3" fillId="0" borderId="11" xfId="0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justify" vertical="justify" wrapText="1"/>
    </xf>
    <xf numFmtId="49" fontId="0" fillId="0" borderId="11" xfId="0" applyNumberFormat="1" applyFont="1" applyBorder="1" applyAlignment="1">
      <alignment horizontal="justify" vertical="justify" wrapText="1"/>
    </xf>
    <xf numFmtId="49" fontId="3" fillId="0" borderId="11" xfId="0" applyNumberFormat="1" applyFont="1" applyBorder="1" applyAlignment="1">
      <alignment horizontal="justify" vertical="justify" wrapText="1"/>
    </xf>
    <xf numFmtId="49" fontId="3" fillId="0" borderId="11" xfId="0" applyNumberFormat="1" applyFont="1" applyBorder="1" applyAlignment="1">
      <alignment horizontal="justify" vertical="justify" wrapText="1"/>
    </xf>
    <xf numFmtId="49" fontId="15" fillId="0" borderId="11" xfId="0" applyNumberFormat="1" applyFont="1" applyBorder="1" applyAlignment="1">
      <alignment horizontal="justify" vertical="justify" wrapText="1"/>
    </xf>
    <xf numFmtId="49" fontId="17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justify" vertical="justify" wrapText="1"/>
    </xf>
    <xf numFmtId="0" fontId="9" fillId="0" borderId="11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8" fillId="33" borderId="11" xfId="0" applyFont="1" applyFill="1" applyBorder="1" applyAlignment="1" applyProtection="1">
      <alignment vertical="top" wrapText="1"/>
      <protection/>
    </xf>
    <xf numFmtId="49" fontId="3" fillId="0" borderId="11" xfId="0" applyNumberFormat="1" applyFont="1" applyBorder="1" applyAlignment="1">
      <alignment horizontal="center" wrapText="1"/>
    </xf>
    <xf numFmtId="0" fontId="18" fillId="33" borderId="11" xfId="0" applyFont="1" applyFill="1" applyBorder="1" applyAlignment="1" applyProtection="1">
      <alignment vertical="top" wrapText="1"/>
      <protection locked="0"/>
    </xf>
    <xf numFmtId="0" fontId="9" fillId="0" borderId="12" xfId="0" applyFont="1" applyBorder="1" applyAlignment="1">
      <alignment horizontal="center"/>
    </xf>
    <xf numFmtId="0" fontId="19" fillId="33" borderId="11" xfId="0" applyFont="1" applyFill="1" applyBorder="1" applyAlignment="1" applyProtection="1">
      <alignment vertical="top" wrapText="1"/>
      <protection locked="0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8" fillId="33" borderId="11" xfId="0" applyFont="1" applyFill="1" applyBorder="1" applyAlignment="1" applyProtection="1">
      <alignment vertical="top" wrapText="1"/>
      <protection locked="0"/>
    </xf>
    <xf numFmtId="0" fontId="17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1" fontId="2" fillId="0" borderId="19" xfId="0" applyNumberFormat="1" applyFon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15" fillId="0" borderId="12" xfId="0" applyFont="1" applyBorder="1" applyAlignment="1">
      <alignment/>
    </xf>
    <xf numFmtId="1" fontId="1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4" fillId="0" borderId="12" xfId="0" applyFont="1" applyBorder="1" applyAlignment="1">
      <alignment/>
    </xf>
    <xf numFmtId="49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justify" vertical="justify" wrapText="1"/>
    </xf>
    <xf numFmtId="0" fontId="25" fillId="0" borderId="11" xfId="0" applyFont="1" applyBorder="1" applyAlignment="1">
      <alignment horizontal="left" vertical="top" wrapText="1"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8" fillId="33" borderId="11" xfId="0" applyFont="1" applyFill="1" applyBorder="1" applyAlignment="1" applyProtection="1">
      <alignment vertical="top" wrapText="1"/>
      <protection locked="0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2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27" fillId="0" borderId="11" xfId="0" applyNumberFormat="1" applyFont="1" applyBorder="1" applyAlignment="1">
      <alignment horizontal="left" wrapText="1"/>
    </xf>
    <xf numFmtId="0" fontId="27" fillId="33" borderId="11" xfId="0" applyFont="1" applyFill="1" applyBorder="1" applyAlignment="1" applyProtection="1">
      <alignment vertical="top" wrapText="1"/>
      <protection locked="0"/>
    </xf>
    <xf numFmtId="0" fontId="28" fillId="33" borderId="11" xfId="0" applyFont="1" applyFill="1" applyBorder="1" applyAlignment="1" applyProtection="1">
      <alignment vertical="top" wrapText="1"/>
      <protection locked="0"/>
    </xf>
    <xf numFmtId="1" fontId="0" fillId="0" borderId="12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30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/>
    </xf>
    <xf numFmtId="0" fontId="32" fillId="0" borderId="11" xfId="0" applyFont="1" applyBorder="1" applyAlignment="1">
      <alignment wrapText="1"/>
    </xf>
    <xf numFmtId="49" fontId="20" fillId="0" borderId="12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0" fontId="18" fillId="33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1" fontId="3" fillId="0" borderId="12" xfId="0" applyNumberFormat="1" applyFont="1" applyBorder="1" applyAlignment="1">
      <alignment horizontal="center"/>
    </xf>
    <xf numFmtId="0" fontId="33" fillId="0" borderId="11" xfId="0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justify" vertical="justify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vertical="top" wrapText="1"/>
      <protection locked="0"/>
    </xf>
    <xf numFmtId="0" fontId="1" fillId="33" borderId="13" xfId="0" applyFont="1" applyFill="1" applyBorder="1" applyAlignment="1" applyProtection="1">
      <alignment vertical="top" wrapText="1"/>
      <protection locked="0"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" fontId="20" fillId="0" borderId="12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left" vertical="justify" wrapText="1"/>
    </xf>
    <xf numFmtId="0" fontId="0" fillId="0" borderId="12" xfId="0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17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" fontId="0" fillId="0" borderId="12" xfId="0" applyNumberFormat="1" applyBorder="1" applyAlignment="1">
      <alignment/>
    </xf>
    <xf numFmtId="1" fontId="11" fillId="0" borderId="12" xfId="0" applyNumberFormat="1" applyFont="1" applyBorder="1" applyAlignment="1">
      <alignment horizontal="center"/>
    </xf>
    <xf numFmtId="0" fontId="35" fillId="33" borderId="12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view="pageBreakPreview" zoomScale="60" zoomScalePageLayoutView="0" workbookViewId="0" topLeftCell="A245">
      <selection activeCell="B11" sqref="B11"/>
    </sheetView>
  </sheetViews>
  <sheetFormatPr defaultColWidth="9.00390625" defaultRowHeight="12.75"/>
  <cols>
    <col min="1" max="1" width="41.25390625" style="0" customWidth="1"/>
    <col min="2" max="2" width="8.625" style="0" customWidth="1"/>
    <col min="3" max="3" width="7.875" style="0" customWidth="1"/>
    <col min="4" max="4" width="11.25390625" style="0" customWidth="1"/>
    <col min="5" max="5" width="9.25390625" style="0" customWidth="1"/>
    <col min="6" max="7" width="0.12890625" style="0" hidden="1" customWidth="1"/>
    <col min="8" max="8" width="10.125" style="0" hidden="1" customWidth="1"/>
    <col min="9" max="9" width="13.75390625" style="0" hidden="1" customWidth="1"/>
    <col min="10" max="10" width="15.12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3.00390625" style="0" hidden="1" customWidth="1"/>
    <col min="17" max="18" width="14.25390625" style="0" hidden="1" customWidth="1"/>
    <col min="19" max="19" width="15.875" style="0" hidden="1" customWidth="1"/>
    <col min="20" max="20" width="15.375" style="0" hidden="1" customWidth="1"/>
    <col min="21" max="21" width="10.75390625" style="0" customWidth="1"/>
  </cols>
  <sheetData>
    <row r="1" spans="1:11" ht="12.75">
      <c r="A1" s="1"/>
      <c r="B1" s="1"/>
      <c r="D1" s="2"/>
      <c r="E1" s="2"/>
      <c r="F1" s="2"/>
      <c r="G1" s="1"/>
      <c r="I1" s="1"/>
      <c r="K1" s="1" t="s">
        <v>0</v>
      </c>
    </row>
    <row r="2" spans="1:11" ht="12.75">
      <c r="A2" s="3"/>
      <c r="B2" s="1"/>
      <c r="G2" s="1"/>
      <c r="I2" s="1"/>
      <c r="J2" t="s">
        <v>392</v>
      </c>
      <c r="K2" s="1" t="s">
        <v>1</v>
      </c>
    </row>
    <row r="3" spans="7:11" ht="12.75">
      <c r="G3" s="1"/>
      <c r="I3" s="1"/>
      <c r="K3" s="1" t="s">
        <v>2</v>
      </c>
    </row>
    <row r="5" spans="1:6" ht="12.75" customHeight="1">
      <c r="A5" s="195" t="s">
        <v>391</v>
      </c>
      <c r="B5" s="195"/>
      <c r="C5" s="195"/>
      <c r="D5" s="195"/>
      <c r="E5" s="195"/>
      <c r="F5" s="195"/>
    </row>
    <row r="6" spans="1:6" ht="12.75">
      <c r="A6" s="195"/>
      <c r="B6" s="195"/>
      <c r="C6" s="195"/>
      <c r="D6" s="195"/>
      <c r="E6" s="195"/>
      <c r="F6" s="195"/>
    </row>
    <row r="7" spans="1:6" ht="12.75">
      <c r="A7" s="195"/>
      <c r="B7" s="195"/>
      <c r="C7" s="195"/>
      <c r="D7" s="195"/>
      <c r="E7" s="195"/>
      <c r="F7" s="195"/>
    </row>
    <row r="8" spans="1:20" ht="13.5" thickBot="1">
      <c r="A8" s="195"/>
      <c r="B8" s="195"/>
      <c r="C8" s="195"/>
      <c r="D8" s="195"/>
      <c r="E8" s="195"/>
      <c r="F8" s="195"/>
      <c r="I8" t="s">
        <v>377</v>
      </c>
      <c r="K8" t="s">
        <v>378</v>
      </c>
      <c r="L8" t="s">
        <v>379</v>
      </c>
      <c r="M8" t="s">
        <v>380</v>
      </c>
      <c r="N8" t="s">
        <v>381</v>
      </c>
      <c r="O8" t="s">
        <v>382</v>
      </c>
      <c r="P8" t="s">
        <v>383</v>
      </c>
      <c r="Q8" t="s">
        <v>384</v>
      </c>
      <c r="R8" t="s">
        <v>385</v>
      </c>
      <c r="S8" t="s">
        <v>386</v>
      </c>
      <c r="T8" t="s">
        <v>387</v>
      </c>
    </row>
    <row r="9" spans="1:20" ht="54" customHeight="1">
      <c r="A9" s="108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/>
      <c r="G9" s="4" t="s">
        <v>9</v>
      </c>
      <c r="H9" s="4" t="s">
        <v>10</v>
      </c>
      <c r="I9" s="4" t="s">
        <v>9</v>
      </c>
      <c r="J9" s="4" t="s">
        <v>9</v>
      </c>
      <c r="K9" s="4" t="s">
        <v>9</v>
      </c>
      <c r="L9" s="4" t="s">
        <v>9</v>
      </c>
      <c r="M9" s="4" t="s">
        <v>9</v>
      </c>
      <c r="N9" s="4" t="s">
        <v>9</v>
      </c>
      <c r="O9" s="4" t="s">
        <v>9</v>
      </c>
      <c r="P9" s="4" t="s">
        <v>9</v>
      </c>
      <c r="Q9" s="4" t="s">
        <v>9</v>
      </c>
      <c r="R9" s="4" t="s">
        <v>9</v>
      </c>
      <c r="S9" s="4" t="s">
        <v>9</v>
      </c>
      <c r="T9" s="4" t="s">
        <v>9</v>
      </c>
    </row>
    <row r="10" spans="1:20" ht="12.75">
      <c r="A10" s="6">
        <v>1</v>
      </c>
      <c r="B10" s="7">
        <v>2</v>
      </c>
      <c r="C10" s="7">
        <v>3</v>
      </c>
      <c r="D10" s="7">
        <v>4</v>
      </c>
      <c r="E10" s="8" t="s">
        <v>11</v>
      </c>
      <c r="F10" s="8" t="s">
        <v>12</v>
      </c>
      <c r="G10" s="8" t="s">
        <v>12</v>
      </c>
      <c r="H10" s="8" t="s">
        <v>13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  <c r="O10" s="8" t="s">
        <v>12</v>
      </c>
      <c r="P10" s="8" t="s">
        <v>12</v>
      </c>
      <c r="Q10" s="8" t="s">
        <v>12</v>
      </c>
      <c r="R10" s="8" t="s">
        <v>12</v>
      </c>
      <c r="S10" s="8" t="s">
        <v>12</v>
      </c>
      <c r="T10" s="8" t="s">
        <v>12</v>
      </c>
    </row>
    <row r="11" spans="1:20" ht="12.75">
      <c r="A11" s="9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6">
      <c r="A12" s="12" t="s">
        <v>14</v>
      </c>
      <c r="B12" s="13" t="s">
        <v>15</v>
      </c>
      <c r="C12" s="13" t="s">
        <v>16</v>
      </c>
      <c r="D12" s="13" t="s">
        <v>17</v>
      </c>
      <c r="E12" s="13" t="s">
        <v>18</v>
      </c>
      <c r="F12" s="14">
        <f>F13+F27+F35+F38+F41+F20+F25</f>
        <v>1743613</v>
      </c>
      <c r="G12" s="14">
        <f>G13+G27+G35+G38+G41+G20+G25</f>
        <v>0</v>
      </c>
      <c r="H12" s="14">
        <f>H13+H27+H35+H38+H41+H20+H25</f>
        <v>1779600</v>
      </c>
      <c r="I12" s="14">
        <f aca="true" t="shared" si="0" ref="I12:T12">I13+I20+I24+I35+I38+I41</f>
        <v>0</v>
      </c>
      <c r="J12" s="14">
        <f t="shared" si="0"/>
        <v>1406264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</row>
    <row r="13" spans="1:20" ht="63">
      <c r="A13" s="15" t="s">
        <v>19</v>
      </c>
      <c r="B13" s="16" t="s">
        <v>15</v>
      </c>
      <c r="C13" s="16" t="s">
        <v>20</v>
      </c>
      <c r="D13" s="16" t="s">
        <v>17</v>
      </c>
      <c r="E13" s="16" t="s">
        <v>18</v>
      </c>
      <c r="F13" s="17">
        <f aca="true" t="shared" si="1" ref="F13:T13">F14</f>
        <v>309225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295636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</row>
    <row r="14" spans="1:20" ht="12.75">
      <c r="A14" s="18" t="s">
        <v>21</v>
      </c>
      <c r="B14" s="19" t="s">
        <v>15</v>
      </c>
      <c r="C14" s="19" t="s">
        <v>20</v>
      </c>
      <c r="D14" s="19" t="s">
        <v>22</v>
      </c>
      <c r="E14" s="19" t="s">
        <v>18</v>
      </c>
      <c r="F14" s="20">
        <f>SUM(F15:F19)</f>
        <v>309225</v>
      </c>
      <c r="G14" s="20">
        <f>SUM(G15:G19)</f>
        <v>0</v>
      </c>
      <c r="H14" s="20">
        <f>SUM(H15:H19)</f>
        <v>0</v>
      </c>
      <c r="I14" s="20">
        <f aca="true" t="shared" si="2" ref="I14:T14">I17</f>
        <v>0</v>
      </c>
      <c r="J14" s="20">
        <f t="shared" si="2"/>
        <v>295636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0</v>
      </c>
      <c r="T14" s="20">
        <f t="shared" si="2"/>
        <v>0</v>
      </c>
    </row>
    <row r="15" spans="1:20" ht="0.75" customHeight="1">
      <c r="A15" s="21" t="s">
        <v>23</v>
      </c>
      <c r="B15" s="22" t="s">
        <v>15</v>
      </c>
      <c r="C15" s="22" t="s">
        <v>20</v>
      </c>
      <c r="D15" s="22" t="s">
        <v>24</v>
      </c>
      <c r="E15" s="2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 hidden="1">
      <c r="A16" s="21" t="s">
        <v>26</v>
      </c>
      <c r="B16" s="22" t="s">
        <v>15</v>
      </c>
      <c r="C16" s="22" t="s">
        <v>20</v>
      </c>
      <c r="D16" s="22" t="s">
        <v>24</v>
      </c>
      <c r="E16" s="22" t="s">
        <v>27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75">
      <c r="A17" s="18" t="s">
        <v>28</v>
      </c>
      <c r="B17" s="22" t="s">
        <v>15</v>
      </c>
      <c r="C17" s="22" t="s">
        <v>20</v>
      </c>
      <c r="D17" s="22" t="s">
        <v>22</v>
      </c>
      <c r="E17" s="22" t="s">
        <v>29</v>
      </c>
      <c r="F17" s="23">
        <v>309225</v>
      </c>
      <c r="G17" s="23"/>
      <c r="H17" s="23"/>
      <c r="I17" s="23"/>
      <c r="J17" s="23">
        <v>295636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4" hidden="1">
      <c r="A18" s="24" t="s">
        <v>30</v>
      </c>
      <c r="B18" s="22" t="s">
        <v>15</v>
      </c>
      <c r="C18" s="22" t="s">
        <v>20</v>
      </c>
      <c r="D18" s="22" t="s">
        <v>24</v>
      </c>
      <c r="E18" s="22" t="s">
        <v>31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22.5" hidden="1">
      <c r="A19" s="21" t="s">
        <v>32</v>
      </c>
      <c r="B19" s="22" t="s">
        <v>15</v>
      </c>
      <c r="C19" s="22" t="s">
        <v>20</v>
      </c>
      <c r="D19" s="22" t="s">
        <v>24</v>
      </c>
      <c r="E19" s="22" t="s">
        <v>33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78.75">
      <c r="A20" s="15" t="s">
        <v>34</v>
      </c>
      <c r="B20" s="25" t="s">
        <v>15</v>
      </c>
      <c r="C20" s="25" t="s">
        <v>35</v>
      </c>
      <c r="D20" s="25" t="s">
        <v>17</v>
      </c>
      <c r="E20" s="25" t="s">
        <v>18</v>
      </c>
      <c r="F20" s="26">
        <f>SUM(F21)</f>
        <v>67588</v>
      </c>
      <c r="G20" s="26">
        <f>SUM(G21)</f>
        <v>0</v>
      </c>
      <c r="H20" s="26">
        <f>SUM(H21)</f>
        <v>0</v>
      </c>
      <c r="I20" s="26">
        <f aca="true" t="shared" si="3" ref="I20:T21">I21</f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  <c r="Q20" s="26">
        <f t="shared" si="3"/>
        <v>0</v>
      </c>
      <c r="R20" s="26">
        <f t="shared" si="3"/>
        <v>0</v>
      </c>
      <c r="S20" s="26">
        <f t="shared" si="3"/>
        <v>0</v>
      </c>
      <c r="T20" s="26">
        <f t="shared" si="3"/>
        <v>0</v>
      </c>
    </row>
    <row r="21" spans="1:20" ht="22.5">
      <c r="A21" s="28" t="s">
        <v>36</v>
      </c>
      <c r="B21" s="19" t="s">
        <v>15</v>
      </c>
      <c r="C21" s="19" t="s">
        <v>37</v>
      </c>
      <c r="D21" s="19" t="s">
        <v>38</v>
      </c>
      <c r="E21" s="19" t="s">
        <v>18</v>
      </c>
      <c r="F21" s="23">
        <f>SUM(F23+F22)</f>
        <v>67588</v>
      </c>
      <c r="G21" s="23">
        <f>SUM(G23+G22)</f>
        <v>0</v>
      </c>
      <c r="H21" s="23">
        <f>SUM(H23+H22)</f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</row>
    <row r="22" spans="1:20" ht="26.25" customHeight="1">
      <c r="A22" s="18" t="s">
        <v>28</v>
      </c>
      <c r="B22" s="22" t="s">
        <v>15</v>
      </c>
      <c r="C22" s="22" t="s">
        <v>37</v>
      </c>
      <c r="D22" s="22" t="s">
        <v>38</v>
      </c>
      <c r="E22" s="22" t="s">
        <v>29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4" hidden="1">
      <c r="A23" s="24" t="s">
        <v>30</v>
      </c>
      <c r="B23" s="22" t="s">
        <v>15</v>
      </c>
      <c r="C23" s="22" t="s">
        <v>37</v>
      </c>
      <c r="D23" s="22" t="s">
        <v>24</v>
      </c>
      <c r="E23" s="22" t="s">
        <v>31</v>
      </c>
      <c r="F23" s="23">
        <v>67588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94.5">
      <c r="A24" s="15" t="s">
        <v>39</v>
      </c>
      <c r="B24" s="16" t="s">
        <v>15</v>
      </c>
      <c r="C24" s="16" t="s">
        <v>40</v>
      </c>
      <c r="D24" s="16" t="s">
        <v>17</v>
      </c>
      <c r="E24" s="16" t="s">
        <v>18</v>
      </c>
      <c r="F24" s="23">
        <f aca="true" t="shared" si="4" ref="F24:T25">SUM(F25)</f>
        <v>0</v>
      </c>
      <c r="G24" s="23">
        <f t="shared" si="4"/>
        <v>0</v>
      </c>
      <c r="H24" s="23">
        <f t="shared" si="4"/>
        <v>1019600</v>
      </c>
      <c r="I24" s="23">
        <f aca="true" t="shared" si="5" ref="I24:T24">I25+I31+I33</f>
        <v>0</v>
      </c>
      <c r="J24" s="23">
        <f t="shared" si="5"/>
        <v>1109628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</row>
    <row r="25" spans="1:20" ht="22.5">
      <c r="A25" s="28" t="s">
        <v>36</v>
      </c>
      <c r="B25" s="19" t="s">
        <v>15</v>
      </c>
      <c r="C25" s="19" t="s">
        <v>40</v>
      </c>
      <c r="D25" s="19" t="s">
        <v>41</v>
      </c>
      <c r="E25" s="19" t="s">
        <v>18</v>
      </c>
      <c r="F25" s="23">
        <f t="shared" si="4"/>
        <v>0</v>
      </c>
      <c r="G25" s="23">
        <f t="shared" si="4"/>
        <v>0</v>
      </c>
      <c r="H25" s="23">
        <f t="shared" si="4"/>
        <v>1019600</v>
      </c>
      <c r="I25" s="23">
        <f t="shared" si="4"/>
        <v>0</v>
      </c>
      <c r="J25" s="23">
        <f t="shared" si="4"/>
        <v>1108428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4"/>
        <v>0</v>
      </c>
      <c r="T25" s="23">
        <f t="shared" si="4"/>
        <v>0</v>
      </c>
    </row>
    <row r="26" spans="1:20" ht="12.75">
      <c r="A26" s="18" t="s">
        <v>28</v>
      </c>
      <c r="B26" s="22" t="s">
        <v>15</v>
      </c>
      <c r="C26" s="22" t="s">
        <v>40</v>
      </c>
      <c r="D26" s="22" t="s">
        <v>41</v>
      </c>
      <c r="E26" s="22" t="s">
        <v>29</v>
      </c>
      <c r="F26" s="23"/>
      <c r="G26" s="23"/>
      <c r="H26" s="23">
        <v>1019600</v>
      </c>
      <c r="I26" s="23"/>
      <c r="J26" s="23">
        <v>1108428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0.75" customHeight="1">
      <c r="A27" s="29" t="s">
        <v>42</v>
      </c>
      <c r="B27" s="19" t="s">
        <v>15</v>
      </c>
      <c r="C27" s="19" t="s">
        <v>43</v>
      </c>
      <c r="D27" s="19" t="s">
        <v>17</v>
      </c>
      <c r="E27" s="19" t="s">
        <v>18</v>
      </c>
      <c r="F27" s="20">
        <f aca="true" t="shared" si="6" ref="F27:T27">SUM(F28)</f>
        <v>0</v>
      </c>
      <c r="G27" s="20">
        <f t="shared" si="6"/>
        <v>0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0</v>
      </c>
      <c r="R27" s="20">
        <f t="shared" si="6"/>
        <v>0</v>
      </c>
      <c r="S27" s="20">
        <f t="shared" si="6"/>
        <v>0</v>
      </c>
      <c r="T27" s="20">
        <f t="shared" si="6"/>
        <v>0</v>
      </c>
    </row>
    <row r="28" spans="1:20" ht="12.75" hidden="1">
      <c r="A28" s="30" t="s">
        <v>44</v>
      </c>
      <c r="B28" s="22" t="s">
        <v>15</v>
      </c>
      <c r="C28" s="22" t="s">
        <v>43</v>
      </c>
      <c r="D28" s="22" t="s">
        <v>45</v>
      </c>
      <c r="E28" s="22" t="s">
        <v>18</v>
      </c>
      <c r="F28" s="23">
        <f>SUM(F29:F30)</f>
        <v>0</v>
      </c>
      <c r="G28" s="23">
        <f>SUM(G29:G30)</f>
        <v>0</v>
      </c>
      <c r="H28" s="23">
        <f>SUM(H29:H30)</f>
        <v>0</v>
      </c>
      <c r="I28" s="23">
        <f>SUM(I29:I30)</f>
        <v>0</v>
      </c>
      <c r="J28" s="23">
        <f aca="true" t="shared" si="7" ref="J28:T28">SUM(J29:J30)</f>
        <v>0</v>
      </c>
      <c r="K28" s="23">
        <f t="shared" si="7"/>
        <v>0</v>
      </c>
      <c r="L28" s="23">
        <f t="shared" si="7"/>
        <v>0</v>
      </c>
      <c r="M28" s="23">
        <f t="shared" si="7"/>
        <v>0</v>
      </c>
      <c r="N28" s="23">
        <f t="shared" si="7"/>
        <v>0</v>
      </c>
      <c r="O28" s="23">
        <f t="shared" si="7"/>
        <v>0</v>
      </c>
      <c r="P28" s="23">
        <f t="shared" si="7"/>
        <v>0</v>
      </c>
      <c r="Q28" s="23">
        <f t="shared" si="7"/>
        <v>0</v>
      </c>
      <c r="R28" s="23">
        <f t="shared" si="7"/>
        <v>0</v>
      </c>
      <c r="S28" s="23">
        <f t="shared" si="7"/>
        <v>0</v>
      </c>
      <c r="T28" s="23">
        <f t="shared" si="7"/>
        <v>0</v>
      </c>
    </row>
    <row r="29" spans="1:20" ht="33.75" hidden="1">
      <c r="A29" s="31" t="s">
        <v>46</v>
      </c>
      <c r="B29" s="22" t="s">
        <v>15</v>
      </c>
      <c r="C29" s="22" t="s">
        <v>43</v>
      </c>
      <c r="D29" s="22" t="s">
        <v>45</v>
      </c>
      <c r="E29" s="22" t="s">
        <v>47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25.5" hidden="1">
      <c r="A30" s="32" t="s">
        <v>48</v>
      </c>
      <c r="B30" s="22" t="s">
        <v>15</v>
      </c>
      <c r="C30" s="22" t="s">
        <v>43</v>
      </c>
      <c r="D30" s="22" t="s">
        <v>45</v>
      </c>
      <c r="E30" s="22" t="s">
        <v>49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38.25">
      <c r="A31" s="33" t="s">
        <v>50</v>
      </c>
      <c r="B31" s="22" t="s">
        <v>15</v>
      </c>
      <c r="C31" s="22" t="s">
        <v>40</v>
      </c>
      <c r="D31" s="22" t="s">
        <v>51</v>
      </c>
      <c r="E31" s="22" t="s">
        <v>18</v>
      </c>
      <c r="F31" s="23"/>
      <c r="G31" s="23"/>
      <c r="H31" s="23"/>
      <c r="I31" s="23">
        <f aca="true" t="shared" si="8" ref="I31:T31">I32</f>
        <v>0</v>
      </c>
      <c r="J31" s="23">
        <f t="shared" si="8"/>
        <v>1200</v>
      </c>
      <c r="K31" s="23">
        <f t="shared" si="8"/>
        <v>0</v>
      </c>
      <c r="L31" s="23">
        <f t="shared" si="8"/>
        <v>0</v>
      </c>
      <c r="M31" s="23">
        <f t="shared" si="8"/>
        <v>0</v>
      </c>
      <c r="N31" s="23">
        <f t="shared" si="8"/>
        <v>0</v>
      </c>
      <c r="O31" s="23">
        <f t="shared" si="8"/>
        <v>0</v>
      </c>
      <c r="P31" s="23">
        <f t="shared" si="8"/>
        <v>0</v>
      </c>
      <c r="Q31" s="23">
        <f t="shared" si="8"/>
        <v>0</v>
      </c>
      <c r="R31" s="23">
        <f t="shared" si="8"/>
        <v>0</v>
      </c>
      <c r="S31" s="23">
        <f t="shared" si="8"/>
        <v>0</v>
      </c>
      <c r="T31" s="23">
        <f t="shared" si="8"/>
        <v>0</v>
      </c>
    </row>
    <row r="32" spans="1:20" ht="12.75">
      <c r="A32" s="32" t="s">
        <v>52</v>
      </c>
      <c r="B32" s="22" t="s">
        <v>15</v>
      </c>
      <c r="C32" s="22" t="s">
        <v>40</v>
      </c>
      <c r="D32" s="22" t="s">
        <v>51</v>
      </c>
      <c r="E32" s="22" t="s">
        <v>53</v>
      </c>
      <c r="F32" s="23"/>
      <c r="G32" s="23"/>
      <c r="H32" s="23"/>
      <c r="I32" s="23"/>
      <c r="J32" s="23">
        <v>1200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38.25">
      <c r="A33" s="33" t="s">
        <v>54</v>
      </c>
      <c r="B33" s="22" t="s">
        <v>15</v>
      </c>
      <c r="C33" s="22" t="s">
        <v>40</v>
      </c>
      <c r="D33" s="22" t="s">
        <v>55</v>
      </c>
      <c r="E33" s="22" t="s">
        <v>18</v>
      </c>
      <c r="F33" s="23"/>
      <c r="G33" s="23"/>
      <c r="H33" s="23"/>
      <c r="I33" s="23">
        <f aca="true" t="shared" si="9" ref="I33:T33">I34</f>
        <v>0</v>
      </c>
      <c r="J33" s="23">
        <f t="shared" si="9"/>
        <v>0</v>
      </c>
      <c r="K33" s="23">
        <f t="shared" si="9"/>
        <v>0</v>
      </c>
      <c r="L33" s="23">
        <f t="shared" si="9"/>
        <v>0</v>
      </c>
      <c r="M33" s="23">
        <f t="shared" si="9"/>
        <v>0</v>
      </c>
      <c r="N33" s="23">
        <f t="shared" si="9"/>
        <v>0</v>
      </c>
      <c r="O33" s="23">
        <f t="shared" si="9"/>
        <v>0</v>
      </c>
      <c r="P33" s="23">
        <f t="shared" si="9"/>
        <v>0</v>
      </c>
      <c r="Q33" s="23">
        <f t="shared" si="9"/>
        <v>0</v>
      </c>
      <c r="R33" s="23">
        <f t="shared" si="9"/>
        <v>0</v>
      </c>
      <c r="S33" s="23">
        <f t="shared" si="9"/>
        <v>0</v>
      </c>
      <c r="T33" s="23">
        <f t="shared" si="9"/>
        <v>0</v>
      </c>
    </row>
    <row r="34" spans="1:20" ht="12.75">
      <c r="A34" s="32" t="s">
        <v>52</v>
      </c>
      <c r="B34" s="22" t="s">
        <v>15</v>
      </c>
      <c r="C34" s="22" t="s">
        <v>40</v>
      </c>
      <c r="D34" s="22" t="s">
        <v>55</v>
      </c>
      <c r="E34" s="22" t="s">
        <v>53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30.75" customHeight="1">
      <c r="A35" s="34" t="s">
        <v>56</v>
      </c>
      <c r="B35" s="19" t="s">
        <v>15</v>
      </c>
      <c r="C35" s="19" t="s">
        <v>57</v>
      </c>
      <c r="D35" s="19" t="s">
        <v>17</v>
      </c>
      <c r="E35" s="19" t="s">
        <v>18</v>
      </c>
      <c r="F35" s="20">
        <f aca="true" t="shared" si="10" ref="F35:T36">SUM(F36)</f>
        <v>50000</v>
      </c>
      <c r="G35" s="20">
        <f t="shared" si="10"/>
        <v>0</v>
      </c>
      <c r="H35" s="20">
        <f t="shared" si="10"/>
        <v>0</v>
      </c>
      <c r="I35" s="20">
        <f t="shared" si="10"/>
        <v>0</v>
      </c>
      <c r="J35" s="20">
        <f t="shared" si="10"/>
        <v>0</v>
      </c>
      <c r="K35" s="20">
        <f t="shared" si="10"/>
        <v>0</v>
      </c>
      <c r="L35" s="20">
        <f t="shared" si="10"/>
        <v>0</v>
      </c>
      <c r="M35" s="20">
        <f t="shared" si="10"/>
        <v>0</v>
      </c>
      <c r="N35" s="20">
        <f t="shared" si="10"/>
        <v>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</row>
    <row r="36" spans="1:20" ht="33.75">
      <c r="A36" s="35" t="s">
        <v>58</v>
      </c>
      <c r="B36" s="16" t="s">
        <v>15</v>
      </c>
      <c r="C36" s="16" t="s">
        <v>57</v>
      </c>
      <c r="D36" s="16" t="s">
        <v>59</v>
      </c>
      <c r="E36" s="16" t="s">
        <v>18</v>
      </c>
      <c r="F36" s="17">
        <f t="shared" si="10"/>
        <v>50000</v>
      </c>
      <c r="G36" s="17">
        <f t="shared" si="10"/>
        <v>0</v>
      </c>
      <c r="H36" s="17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</row>
    <row r="37" spans="1:20" ht="12.75">
      <c r="A37" s="24" t="s">
        <v>60</v>
      </c>
      <c r="B37" s="22" t="s">
        <v>15</v>
      </c>
      <c r="C37" s="22" t="s">
        <v>57</v>
      </c>
      <c r="D37" s="22" t="s">
        <v>59</v>
      </c>
      <c r="E37" s="22" t="s">
        <v>61</v>
      </c>
      <c r="F37" s="23">
        <v>50000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28.5" customHeight="1">
      <c r="A38" s="34" t="s">
        <v>62</v>
      </c>
      <c r="B38" s="19" t="s">
        <v>15</v>
      </c>
      <c r="C38" s="19" t="s">
        <v>63</v>
      </c>
      <c r="D38" s="19" t="s">
        <v>17</v>
      </c>
      <c r="E38" s="19" t="s">
        <v>18</v>
      </c>
      <c r="F38" s="20">
        <f aca="true" t="shared" si="11" ref="F38:T39">SUM(F39)</f>
        <v>37000</v>
      </c>
      <c r="G38" s="20">
        <f t="shared" si="11"/>
        <v>0</v>
      </c>
      <c r="H38" s="20">
        <f t="shared" si="11"/>
        <v>0</v>
      </c>
      <c r="I38" s="20">
        <f t="shared" si="11"/>
        <v>0</v>
      </c>
      <c r="J38" s="20">
        <f t="shared" si="11"/>
        <v>1000</v>
      </c>
      <c r="K38" s="20">
        <f t="shared" si="11"/>
        <v>0</v>
      </c>
      <c r="L38" s="20">
        <f t="shared" si="11"/>
        <v>0</v>
      </c>
      <c r="M38" s="20">
        <f t="shared" si="11"/>
        <v>0</v>
      </c>
      <c r="N38" s="20">
        <f t="shared" si="11"/>
        <v>0</v>
      </c>
      <c r="O38" s="20">
        <f t="shared" si="11"/>
        <v>0</v>
      </c>
      <c r="P38" s="20">
        <f t="shared" si="11"/>
        <v>0</v>
      </c>
      <c r="Q38" s="20">
        <f t="shared" si="11"/>
        <v>0</v>
      </c>
      <c r="R38" s="20">
        <f t="shared" si="11"/>
        <v>0</v>
      </c>
      <c r="S38" s="20">
        <f t="shared" si="11"/>
        <v>0</v>
      </c>
      <c r="T38" s="20">
        <f t="shared" si="11"/>
        <v>0</v>
      </c>
    </row>
    <row r="39" spans="1:20" ht="22.5">
      <c r="A39" s="36" t="s">
        <v>64</v>
      </c>
      <c r="B39" s="16" t="s">
        <v>15</v>
      </c>
      <c r="C39" s="16" t="s">
        <v>63</v>
      </c>
      <c r="D39" s="16" t="s">
        <v>65</v>
      </c>
      <c r="E39" s="16" t="s">
        <v>18</v>
      </c>
      <c r="F39" s="17">
        <f t="shared" si="11"/>
        <v>37000</v>
      </c>
      <c r="G39" s="17">
        <f t="shared" si="11"/>
        <v>0</v>
      </c>
      <c r="H39" s="17">
        <f t="shared" si="11"/>
        <v>0</v>
      </c>
      <c r="I39" s="17">
        <f t="shared" si="11"/>
        <v>0</v>
      </c>
      <c r="J39" s="17">
        <f t="shared" si="11"/>
        <v>1000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7">
        <f t="shared" si="11"/>
        <v>0</v>
      </c>
      <c r="P39" s="17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</row>
    <row r="40" spans="1:20" ht="12.75">
      <c r="A40" s="37" t="s">
        <v>60</v>
      </c>
      <c r="B40" s="22" t="s">
        <v>15</v>
      </c>
      <c r="C40" s="22" t="s">
        <v>63</v>
      </c>
      <c r="D40" s="22" t="s">
        <v>65</v>
      </c>
      <c r="E40" s="22" t="s">
        <v>61</v>
      </c>
      <c r="F40" s="23">
        <v>37000</v>
      </c>
      <c r="G40" s="23"/>
      <c r="H40" s="23"/>
      <c r="I40" s="23"/>
      <c r="J40" s="23">
        <v>1000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27.75" customHeight="1">
      <c r="A41" s="34" t="s">
        <v>66</v>
      </c>
      <c r="B41" s="19" t="s">
        <v>15</v>
      </c>
      <c r="C41" s="19" t="s">
        <v>67</v>
      </c>
      <c r="D41" s="19" t="s">
        <v>17</v>
      </c>
      <c r="E41" s="19" t="s">
        <v>18</v>
      </c>
      <c r="F41" s="20">
        <f>SUM(F51+F53+F47+F42)</f>
        <v>1279800</v>
      </c>
      <c r="G41" s="20">
        <f>SUM(G51+G53+G47+G42+G45)</f>
        <v>0</v>
      </c>
      <c r="H41" s="20">
        <f>SUM(H51+H53+H47+H42+H45)</f>
        <v>760000</v>
      </c>
      <c r="I41" s="20">
        <f aca="true" t="shared" si="12" ref="I41:T41">I45+I47+I50+I52+I56</f>
        <v>0</v>
      </c>
      <c r="J41" s="20">
        <f t="shared" si="12"/>
        <v>0</v>
      </c>
      <c r="K41" s="20">
        <f t="shared" si="12"/>
        <v>0</v>
      </c>
      <c r="L41" s="20">
        <f t="shared" si="12"/>
        <v>0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20">
        <f t="shared" si="12"/>
        <v>0</v>
      </c>
      <c r="Q41" s="20">
        <f t="shared" si="12"/>
        <v>0</v>
      </c>
      <c r="R41" s="20">
        <f t="shared" si="12"/>
        <v>0</v>
      </c>
      <c r="S41" s="20">
        <f t="shared" si="12"/>
        <v>0</v>
      </c>
      <c r="T41" s="20">
        <f t="shared" si="12"/>
        <v>0</v>
      </c>
    </row>
    <row r="42" spans="1:20" ht="0.75" customHeight="1" hidden="1">
      <c r="A42" s="36" t="s">
        <v>36</v>
      </c>
      <c r="B42" s="16" t="s">
        <v>15</v>
      </c>
      <c r="C42" s="16" t="s">
        <v>68</v>
      </c>
      <c r="D42" s="16" t="s">
        <v>24</v>
      </c>
      <c r="E42" s="16" t="s">
        <v>18</v>
      </c>
      <c r="F42" s="20">
        <f>F43+F44</f>
        <v>88800</v>
      </c>
      <c r="G42" s="20">
        <f>G43+G44</f>
        <v>0</v>
      </c>
      <c r="H42" s="20">
        <f>H43+H44</f>
        <v>0</v>
      </c>
      <c r="I42" s="20">
        <f>I43+I44</f>
        <v>0</v>
      </c>
      <c r="J42" s="20">
        <f aca="true" t="shared" si="13" ref="J42:T42">J43+J44</f>
        <v>0</v>
      </c>
      <c r="K42" s="20">
        <f t="shared" si="13"/>
        <v>0</v>
      </c>
      <c r="L42" s="20">
        <f t="shared" si="13"/>
        <v>0</v>
      </c>
      <c r="M42" s="20">
        <f t="shared" si="13"/>
        <v>0</v>
      </c>
      <c r="N42" s="20">
        <f t="shared" si="13"/>
        <v>0</v>
      </c>
      <c r="O42" s="20">
        <f t="shared" si="13"/>
        <v>0</v>
      </c>
      <c r="P42" s="20">
        <f t="shared" si="13"/>
        <v>0</v>
      </c>
      <c r="Q42" s="20">
        <f t="shared" si="13"/>
        <v>0</v>
      </c>
      <c r="R42" s="20">
        <f t="shared" si="13"/>
        <v>0</v>
      </c>
      <c r="S42" s="20">
        <f t="shared" si="13"/>
        <v>0</v>
      </c>
      <c r="T42" s="20">
        <f t="shared" si="13"/>
        <v>0</v>
      </c>
    </row>
    <row r="43" spans="1:20" ht="6.75" customHeight="1" hidden="1">
      <c r="A43" s="24" t="s">
        <v>69</v>
      </c>
      <c r="B43" s="22" t="s">
        <v>15</v>
      </c>
      <c r="C43" s="22" t="s">
        <v>68</v>
      </c>
      <c r="D43" s="22" t="s">
        <v>24</v>
      </c>
      <c r="E43" s="22" t="s">
        <v>70</v>
      </c>
      <c r="F43" s="23">
        <v>88800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2.75" customHeight="1" hidden="1">
      <c r="A44" s="24" t="s">
        <v>71</v>
      </c>
      <c r="B44" s="22" t="s">
        <v>15</v>
      </c>
      <c r="C44" s="22" t="s">
        <v>68</v>
      </c>
      <c r="D44" s="22" t="s">
        <v>24</v>
      </c>
      <c r="E44" s="22" t="s">
        <v>72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46.5" customHeight="1">
      <c r="A45" s="38" t="s">
        <v>73</v>
      </c>
      <c r="B45" s="22" t="s">
        <v>15</v>
      </c>
      <c r="C45" s="22" t="s">
        <v>67</v>
      </c>
      <c r="D45" s="22" t="s">
        <v>74</v>
      </c>
      <c r="E45" s="22" t="s">
        <v>18</v>
      </c>
      <c r="F45" s="23"/>
      <c r="G45" s="23">
        <f aca="true" t="shared" si="14" ref="G45:T45">G46</f>
        <v>0</v>
      </c>
      <c r="H45" s="23">
        <f t="shared" si="14"/>
        <v>0</v>
      </c>
      <c r="I45" s="23">
        <f t="shared" si="14"/>
        <v>0</v>
      </c>
      <c r="J45" s="23">
        <f t="shared" si="14"/>
        <v>0</v>
      </c>
      <c r="K45" s="23">
        <f t="shared" si="14"/>
        <v>0</v>
      </c>
      <c r="L45" s="23">
        <f t="shared" si="14"/>
        <v>0</v>
      </c>
      <c r="M45" s="23">
        <f t="shared" si="14"/>
        <v>0</v>
      </c>
      <c r="N45" s="23">
        <f t="shared" si="14"/>
        <v>0</v>
      </c>
      <c r="O45" s="23">
        <f t="shared" si="14"/>
        <v>0</v>
      </c>
      <c r="P45" s="23">
        <f t="shared" si="14"/>
        <v>0</v>
      </c>
      <c r="Q45" s="23">
        <f t="shared" si="14"/>
        <v>0</v>
      </c>
      <c r="R45" s="23">
        <f t="shared" si="14"/>
        <v>0</v>
      </c>
      <c r="S45" s="23">
        <f t="shared" si="14"/>
        <v>0</v>
      </c>
      <c r="T45" s="23">
        <f t="shared" si="14"/>
        <v>0</v>
      </c>
    </row>
    <row r="46" spans="1:20" ht="15" customHeight="1">
      <c r="A46" s="39" t="s">
        <v>60</v>
      </c>
      <c r="B46" s="22" t="s">
        <v>15</v>
      </c>
      <c r="C46" s="22" t="s">
        <v>67</v>
      </c>
      <c r="D46" s="22" t="s">
        <v>74</v>
      </c>
      <c r="E46" s="22" t="s">
        <v>61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4">
      <c r="A47" s="24" t="s">
        <v>75</v>
      </c>
      <c r="B47" s="16" t="s">
        <v>15</v>
      </c>
      <c r="C47" s="16" t="s">
        <v>67</v>
      </c>
      <c r="D47" s="16" t="s">
        <v>76</v>
      </c>
      <c r="E47" s="16" t="s">
        <v>18</v>
      </c>
      <c r="F47" s="17">
        <f>SUM(F48)</f>
        <v>491000</v>
      </c>
      <c r="G47" s="17">
        <f>SUM(G48+G49+G50)</f>
        <v>0</v>
      </c>
      <c r="H47" s="17">
        <f>SUM(H48+H49+H50)</f>
        <v>0</v>
      </c>
      <c r="I47" s="17">
        <f aca="true" t="shared" si="15" ref="I47:T47">I48</f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  <c r="O47" s="17">
        <f t="shared" si="15"/>
        <v>0</v>
      </c>
      <c r="P47" s="17">
        <f t="shared" si="15"/>
        <v>0</v>
      </c>
      <c r="Q47" s="17">
        <f t="shared" si="15"/>
        <v>0</v>
      </c>
      <c r="R47" s="17">
        <f t="shared" si="15"/>
        <v>0</v>
      </c>
      <c r="S47" s="17">
        <f t="shared" si="15"/>
        <v>0</v>
      </c>
      <c r="T47" s="17">
        <f t="shared" si="15"/>
        <v>0</v>
      </c>
    </row>
    <row r="48" spans="1:20" ht="18" customHeight="1">
      <c r="A48" s="24" t="s">
        <v>52</v>
      </c>
      <c r="B48" s="22" t="s">
        <v>15</v>
      </c>
      <c r="C48" s="22" t="s">
        <v>67</v>
      </c>
      <c r="D48" s="22" t="s">
        <v>76</v>
      </c>
      <c r="E48" s="22" t="s">
        <v>53</v>
      </c>
      <c r="F48" s="23">
        <f>180000+311000</f>
        <v>491000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0.75" customHeight="1">
      <c r="A49" s="24" t="s">
        <v>77</v>
      </c>
      <c r="B49" s="22" t="s">
        <v>15</v>
      </c>
      <c r="C49" s="22" t="s">
        <v>68</v>
      </c>
      <c r="D49" s="22" t="s">
        <v>78</v>
      </c>
      <c r="E49" s="22" t="s">
        <v>79</v>
      </c>
      <c r="F49" s="23"/>
      <c r="G49" s="23"/>
      <c r="H49" s="23">
        <v>300000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7" customHeight="1">
      <c r="A50" s="40" t="s">
        <v>80</v>
      </c>
      <c r="B50" s="22" t="s">
        <v>15</v>
      </c>
      <c r="C50" s="22" t="s">
        <v>67</v>
      </c>
      <c r="D50" s="22" t="s">
        <v>78</v>
      </c>
      <c r="E50" s="22" t="s">
        <v>18</v>
      </c>
      <c r="F50" s="23"/>
      <c r="G50" s="23"/>
      <c r="H50" s="23">
        <v>-300000</v>
      </c>
      <c r="I50" s="23">
        <f aca="true" t="shared" si="16" ref="I50:T50">I51</f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</row>
    <row r="51" spans="1:20" ht="12.75">
      <c r="A51" s="41" t="s">
        <v>60</v>
      </c>
      <c r="B51" s="16" t="s">
        <v>15</v>
      </c>
      <c r="C51" s="16" t="s">
        <v>67</v>
      </c>
      <c r="D51" s="16" t="s">
        <v>81</v>
      </c>
      <c r="E51" s="16" t="s">
        <v>61</v>
      </c>
      <c r="F51" s="17">
        <f>SUM(F52)</f>
        <v>700000</v>
      </c>
      <c r="G51" s="17">
        <f>SUM(G52)</f>
        <v>0</v>
      </c>
      <c r="H51" s="17">
        <f>SUM(H52)</f>
        <v>760000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38.25">
      <c r="A52" s="33" t="s">
        <v>82</v>
      </c>
      <c r="B52" s="22" t="s">
        <v>15</v>
      </c>
      <c r="C52" s="22" t="s">
        <v>67</v>
      </c>
      <c r="D52" s="22" t="s">
        <v>83</v>
      </c>
      <c r="E52" s="22" t="s">
        <v>18</v>
      </c>
      <c r="F52" s="23">
        <v>700000</v>
      </c>
      <c r="G52" s="23"/>
      <c r="H52" s="23">
        <v>760000</v>
      </c>
      <c r="I52" s="23">
        <f aca="true" t="shared" si="17" ref="I52:T52">I55</f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  <c r="T52" s="23">
        <f t="shared" si="17"/>
        <v>0</v>
      </c>
    </row>
    <row r="53" spans="1:20" ht="22.5" hidden="1">
      <c r="A53" s="41" t="s">
        <v>36</v>
      </c>
      <c r="B53" s="16" t="s">
        <v>15</v>
      </c>
      <c r="C53" s="16" t="s">
        <v>68</v>
      </c>
      <c r="D53" s="16" t="s">
        <v>24</v>
      </c>
      <c r="E53" s="16" t="s">
        <v>18</v>
      </c>
      <c r="F53" s="17">
        <f aca="true" t="shared" si="18" ref="F53:T53">SUM(F54)</f>
        <v>0</v>
      </c>
      <c r="G53" s="17">
        <f t="shared" si="18"/>
        <v>0</v>
      </c>
      <c r="H53" s="17">
        <f t="shared" si="18"/>
        <v>0</v>
      </c>
      <c r="I53" s="17">
        <f t="shared" si="18"/>
        <v>0</v>
      </c>
      <c r="J53" s="17">
        <f t="shared" si="18"/>
        <v>0</v>
      </c>
      <c r="K53" s="17">
        <f t="shared" si="18"/>
        <v>0</v>
      </c>
      <c r="L53" s="17">
        <f t="shared" si="18"/>
        <v>0</v>
      </c>
      <c r="M53" s="17">
        <f t="shared" si="18"/>
        <v>0</v>
      </c>
      <c r="N53" s="17">
        <f t="shared" si="18"/>
        <v>0</v>
      </c>
      <c r="O53" s="17">
        <f t="shared" si="18"/>
        <v>0</v>
      </c>
      <c r="P53" s="17">
        <f t="shared" si="18"/>
        <v>0</v>
      </c>
      <c r="Q53" s="17">
        <f t="shared" si="18"/>
        <v>0</v>
      </c>
      <c r="R53" s="17">
        <f t="shared" si="18"/>
        <v>0</v>
      </c>
      <c r="S53" s="17">
        <f t="shared" si="18"/>
        <v>0</v>
      </c>
      <c r="T53" s="17">
        <f t="shared" si="18"/>
        <v>0</v>
      </c>
    </row>
    <row r="54" spans="1:20" ht="22.5" hidden="1">
      <c r="A54" s="21" t="s">
        <v>32</v>
      </c>
      <c r="B54" s="22" t="s">
        <v>15</v>
      </c>
      <c r="C54" s="22" t="s">
        <v>68</v>
      </c>
      <c r="D54" s="22" t="s">
        <v>24</v>
      </c>
      <c r="E54" s="22" t="s">
        <v>33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21" t="s">
        <v>60</v>
      </c>
      <c r="B55" s="22" t="s">
        <v>15</v>
      </c>
      <c r="C55" s="22" t="s">
        <v>67</v>
      </c>
      <c r="D55" s="22" t="s">
        <v>83</v>
      </c>
      <c r="E55" s="22" t="s">
        <v>61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57.75" customHeight="1">
      <c r="A56" s="40" t="s">
        <v>84</v>
      </c>
      <c r="B56" s="22" t="s">
        <v>15</v>
      </c>
      <c r="C56" s="22" t="s">
        <v>67</v>
      </c>
      <c r="D56" s="22" t="s">
        <v>85</v>
      </c>
      <c r="E56" s="22" t="s">
        <v>18</v>
      </c>
      <c r="F56" s="23"/>
      <c r="G56" s="23"/>
      <c r="H56" s="23"/>
      <c r="I56" s="23">
        <f aca="true" t="shared" si="19" ref="I56:T56">I57</f>
        <v>0</v>
      </c>
      <c r="J56" s="23">
        <f t="shared" si="19"/>
        <v>0</v>
      </c>
      <c r="K56" s="23">
        <f t="shared" si="19"/>
        <v>0</v>
      </c>
      <c r="L56" s="23">
        <f t="shared" si="19"/>
        <v>0</v>
      </c>
      <c r="M56" s="23">
        <f t="shared" si="19"/>
        <v>0</v>
      </c>
      <c r="N56" s="23">
        <f t="shared" si="19"/>
        <v>0</v>
      </c>
      <c r="O56" s="23">
        <f t="shared" si="19"/>
        <v>0</v>
      </c>
      <c r="P56" s="23">
        <f t="shared" si="19"/>
        <v>0</v>
      </c>
      <c r="Q56" s="23">
        <f t="shared" si="19"/>
        <v>0</v>
      </c>
      <c r="R56" s="23">
        <f t="shared" si="19"/>
        <v>0</v>
      </c>
      <c r="S56" s="23">
        <f t="shared" si="19"/>
        <v>0</v>
      </c>
      <c r="T56" s="23">
        <f t="shared" si="19"/>
        <v>0</v>
      </c>
    </row>
    <row r="57" spans="1:20" ht="12.75">
      <c r="A57" s="21" t="s">
        <v>52</v>
      </c>
      <c r="B57" s="22" t="s">
        <v>15</v>
      </c>
      <c r="C57" s="22" t="s">
        <v>67</v>
      </c>
      <c r="D57" s="22" t="s">
        <v>85</v>
      </c>
      <c r="E57" s="22" t="s">
        <v>53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27.75" customHeight="1">
      <c r="A58" s="42" t="s">
        <v>86</v>
      </c>
      <c r="B58" s="43" t="s">
        <v>20</v>
      </c>
      <c r="C58" s="43" t="s">
        <v>16</v>
      </c>
      <c r="D58" s="43" t="s">
        <v>87</v>
      </c>
      <c r="E58" s="43" t="s">
        <v>18</v>
      </c>
      <c r="F58" s="44"/>
      <c r="G58" s="44">
        <f aca="true" t="shared" si="20" ref="G58:T60">G59</f>
        <v>0</v>
      </c>
      <c r="H58" s="44">
        <f t="shared" si="20"/>
        <v>0</v>
      </c>
      <c r="I58" s="44">
        <f t="shared" si="20"/>
        <v>0</v>
      </c>
      <c r="J58" s="44">
        <f t="shared" si="20"/>
        <v>21300</v>
      </c>
      <c r="K58" s="44">
        <f t="shared" si="20"/>
        <v>0</v>
      </c>
      <c r="L58" s="44">
        <f t="shared" si="20"/>
        <v>0</v>
      </c>
      <c r="M58" s="44">
        <f t="shared" si="20"/>
        <v>0</v>
      </c>
      <c r="N58" s="44">
        <f t="shared" si="20"/>
        <v>0</v>
      </c>
      <c r="O58" s="44">
        <f t="shared" si="20"/>
        <v>0</v>
      </c>
      <c r="P58" s="44">
        <f t="shared" si="20"/>
        <v>0</v>
      </c>
      <c r="Q58" s="44">
        <f t="shared" si="20"/>
        <v>0</v>
      </c>
      <c r="R58" s="44">
        <f t="shared" si="20"/>
        <v>0</v>
      </c>
      <c r="S58" s="44">
        <f t="shared" si="20"/>
        <v>0</v>
      </c>
      <c r="T58" s="44">
        <f t="shared" si="20"/>
        <v>0</v>
      </c>
    </row>
    <row r="59" spans="1:20" ht="30">
      <c r="A59" s="45" t="s">
        <v>88</v>
      </c>
      <c r="B59" s="46" t="s">
        <v>20</v>
      </c>
      <c r="C59" s="46" t="s">
        <v>37</v>
      </c>
      <c r="D59" s="46" t="s">
        <v>17</v>
      </c>
      <c r="E59" s="46" t="s">
        <v>18</v>
      </c>
      <c r="F59" s="47"/>
      <c r="G59" s="47">
        <f t="shared" si="20"/>
        <v>0</v>
      </c>
      <c r="H59" s="47">
        <f t="shared" si="20"/>
        <v>0</v>
      </c>
      <c r="I59" s="47">
        <f t="shared" si="20"/>
        <v>0</v>
      </c>
      <c r="J59" s="47">
        <f t="shared" si="20"/>
        <v>21300</v>
      </c>
      <c r="K59" s="47">
        <f t="shared" si="20"/>
        <v>0</v>
      </c>
      <c r="L59" s="47">
        <f t="shared" si="20"/>
        <v>0</v>
      </c>
      <c r="M59" s="47">
        <f t="shared" si="20"/>
        <v>0</v>
      </c>
      <c r="N59" s="47">
        <f t="shared" si="20"/>
        <v>0</v>
      </c>
      <c r="O59" s="47">
        <f t="shared" si="20"/>
        <v>0</v>
      </c>
      <c r="P59" s="47">
        <f t="shared" si="20"/>
        <v>0</v>
      </c>
      <c r="Q59" s="47">
        <f t="shared" si="20"/>
        <v>0</v>
      </c>
      <c r="R59" s="47">
        <f t="shared" si="20"/>
        <v>0</v>
      </c>
      <c r="S59" s="47">
        <f t="shared" si="20"/>
        <v>0</v>
      </c>
      <c r="T59" s="47">
        <f t="shared" si="20"/>
        <v>0</v>
      </c>
    </row>
    <row r="60" spans="1:20" ht="33.75">
      <c r="A60" s="21" t="s">
        <v>89</v>
      </c>
      <c r="B60" s="48" t="s">
        <v>20</v>
      </c>
      <c r="C60" s="48" t="s">
        <v>37</v>
      </c>
      <c r="D60" s="48" t="s">
        <v>90</v>
      </c>
      <c r="E60" s="48" t="s">
        <v>18</v>
      </c>
      <c r="F60" s="49"/>
      <c r="G60" s="49">
        <f t="shared" si="20"/>
        <v>0</v>
      </c>
      <c r="H60" s="49">
        <f t="shared" si="20"/>
        <v>0</v>
      </c>
      <c r="I60" s="49">
        <f t="shared" si="20"/>
        <v>0</v>
      </c>
      <c r="J60" s="49">
        <f t="shared" si="20"/>
        <v>21300</v>
      </c>
      <c r="K60" s="49">
        <f t="shared" si="20"/>
        <v>0</v>
      </c>
      <c r="L60" s="49">
        <f t="shared" si="20"/>
        <v>0</v>
      </c>
      <c r="M60" s="49">
        <f t="shared" si="20"/>
        <v>0</v>
      </c>
      <c r="N60" s="49">
        <f t="shared" si="20"/>
        <v>0</v>
      </c>
      <c r="O60" s="49">
        <f t="shared" si="20"/>
        <v>0</v>
      </c>
      <c r="P60" s="49">
        <f t="shared" si="20"/>
        <v>0</v>
      </c>
      <c r="Q60" s="49">
        <f t="shared" si="20"/>
        <v>0</v>
      </c>
      <c r="R60" s="49">
        <f t="shared" si="20"/>
        <v>0</v>
      </c>
      <c r="S60" s="49">
        <f t="shared" si="20"/>
        <v>0</v>
      </c>
      <c r="T60" s="49">
        <f t="shared" si="20"/>
        <v>0</v>
      </c>
    </row>
    <row r="61" spans="1:20" ht="12.75">
      <c r="A61" s="21" t="s">
        <v>52</v>
      </c>
      <c r="B61" s="22" t="s">
        <v>20</v>
      </c>
      <c r="C61" s="22" t="s">
        <v>37</v>
      </c>
      <c r="D61" s="22" t="s">
        <v>90</v>
      </c>
      <c r="E61" s="22" t="s">
        <v>53</v>
      </c>
      <c r="F61" s="23"/>
      <c r="G61" s="23"/>
      <c r="H61" s="23"/>
      <c r="I61" s="23"/>
      <c r="J61" s="23">
        <v>21300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2.75">
      <c r="A62" s="33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72">
      <c r="A63" s="12" t="s">
        <v>91</v>
      </c>
      <c r="B63" s="50" t="s">
        <v>37</v>
      </c>
      <c r="C63" s="50" t="s">
        <v>16</v>
      </c>
      <c r="D63" s="50" t="s">
        <v>17</v>
      </c>
      <c r="E63" s="50" t="s">
        <v>18</v>
      </c>
      <c r="F63" s="51">
        <f>SUM(F64+F75)</f>
        <v>1001000</v>
      </c>
      <c r="G63" s="51">
        <f>SUM(G64+G75+G72+G69+G81)</f>
        <v>0</v>
      </c>
      <c r="H63" s="51">
        <f>SUM(H64+H75+H72+H69+H81)</f>
        <v>-600000</v>
      </c>
      <c r="I63" s="51">
        <f aca="true" t="shared" si="21" ref="I63:T63">I64+I72+I75+I81</f>
        <v>0</v>
      </c>
      <c r="J63" s="51">
        <f t="shared" si="21"/>
        <v>0</v>
      </c>
      <c r="K63" s="51">
        <f t="shared" si="21"/>
        <v>0</v>
      </c>
      <c r="L63" s="51">
        <f t="shared" si="21"/>
        <v>0</v>
      </c>
      <c r="M63" s="51">
        <f t="shared" si="21"/>
        <v>0</v>
      </c>
      <c r="N63" s="51">
        <f t="shared" si="21"/>
        <v>0</v>
      </c>
      <c r="O63" s="51">
        <f t="shared" si="21"/>
        <v>0</v>
      </c>
      <c r="P63" s="51">
        <f t="shared" si="21"/>
        <v>0</v>
      </c>
      <c r="Q63" s="51">
        <f t="shared" si="21"/>
        <v>0</v>
      </c>
      <c r="R63" s="51">
        <f t="shared" si="21"/>
        <v>0</v>
      </c>
      <c r="S63" s="51">
        <f t="shared" si="21"/>
        <v>0</v>
      </c>
      <c r="T63" s="51">
        <f t="shared" si="21"/>
        <v>0</v>
      </c>
    </row>
    <row r="64" spans="1:20" ht="15">
      <c r="A64" s="34" t="s">
        <v>92</v>
      </c>
      <c r="B64" s="19" t="s">
        <v>37</v>
      </c>
      <c r="C64" s="19" t="s">
        <v>20</v>
      </c>
      <c r="D64" s="19" t="s">
        <v>17</v>
      </c>
      <c r="E64" s="19" t="s">
        <v>18</v>
      </c>
      <c r="F64" s="20">
        <f>SUM(F65+F67)</f>
        <v>727000</v>
      </c>
      <c r="G64" s="20">
        <f>SUM(G65+G67)</f>
        <v>0</v>
      </c>
      <c r="H64" s="20">
        <f>SUM(H65+H67)</f>
        <v>160000</v>
      </c>
      <c r="I64" s="20">
        <f aca="true" t="shared" si="22" ref="I64:T64">I65</f>
        <v>0</v>
      </c>
      <c r="J64" s="20">
        <f t="shared" si="22"/>
        <v>0</v>
      </c>
      <c r="K64" s="20">
        <f t="shared" si="22"/>
        <v>0</v>
      </c>
      <c r="L64" s="20">
        <f t="shared" si="22"/>
        <v>0</v>
      </c>
      <c r="M64" s="20">
        <f t="shared" si="22"/>
        <v>0</v>
      </c>
      <c r="N64" s="20">
        <f t="shared" si="22"/>
        <v>0</v>
      </c>
      <c r="O64" s="20">
        <f t="shared" si="22"/>
        <v>0</v>
      </c>
      <c r="P64" s="20">
        <f t="shared" si="22"/>
        <v>0</v>
      </c>
      <c r="Q64" s="20">
        <f t="shared" si="22"/>
        <v>0</v>
      </c>
      <c r="R64" s="20">
        <f t="shared" si="22"/>
        <v>0</v>
      </c>
      <c r="S64" s="20">
        <f t="shared" si="22"/>
        <v>0</v>
      </c>
      <c r="T64" s="20">
        <f t="shared" si="22"/>
        <v>0</v>
      </c>
    </row>
    <row r="65" spans="1:20" ht="18" customHeight="1">
      <c r="A65" s="18" t="s">
        <v>93</v>
      </c>
      <c r="B65" s="16" t="s">
        <v>37</v>
      </c>
      <c r="C65" s="16" t="s">
        <v>20</v>
      </c>
      <c r="D65" s="16" t="s">
        <v>94</v>
      </c>
      <c r="E65" s="16" t="s">
        <v>18</v>
      </c>
      <c r="F65" s="17">
        <f>SUM(F66)</f>
        <v>614000</v>
      </c>
      <c r="G65" s="17">
        <f>SUM(G66)</f>
        <v>0</v>
      </c>
      <c r="H65" s="17">
        <f>SUM(H66)</f>
        <v>160000</v>
      </c>
      <c r="I65" s="17">
        <f aca="true" t="shared" si="23" ref="I65:T65">I66+I67</f>
        <v>0</v>
      </c>
      <c r="J65" s="17">
        <f t="shared" si="23"/>
        <v>0</v>
      </c>
      <c r="K65" s="17">
        <f t="shared" si="23"/>
        <v>0</v>
      </c>
      <c r="L65" s="17">
        <f t="shared" si="23"/>
        <v>0</v>
      </c>
      <c r="M65" s="17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0</v>
      </c>
      <c r="Q65" s="17">
        <f t="shared" si="23"/>
        <v>0</v>
      </c>
      <c r="R65" s="17">
        <f t="shared" si="23"/>
        <v>0</v>
      </c>
      <c r="S65" s="17">
        <f t="shared" si="23"/>
        <v>0</v>
      </c>
      <c r="T65" s="17">
        <f t="shared" si="23"/>
        <v>0</v>
      </c>
    </row>
    <row r="66" spans="1:20" ht="35.25" customHeight="1">
      <c r="A66" s="24" t="s">
        <v>52</v>
      </c>
      <c r="B66" s="22" t="s">
        <v>37</v>
      </c>
      <c r="C66" s="22" t="s">
        <v>20</v>
      </c>
      <c r="D66" s="22" t="s">
        <v>94</v>
      </c>
      <c r="E66" s="22" t="s">
        <v>53</v>
      </c>
      <c r="F66" s="23">
        <v>614000</v>
      </c>
      <c r="G66" s="23"/>
      <c r="H66" s="23">
        <v>160000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8" customHeight="1">
      <c r="A67" s="30" t="s">
        <v>60</v>
      </c>
      <c r="B67" s="16" t="s">
        <v>37</v>
      </c>
      <c r="C67" s="16" t="s">
        <v>20</v>
      </c>
      <c r="D67" s="16" t="s">
        <v>94</v>
      </c>
      <c r="E67" s="16" t="s">
        <v>61</v>
      </c>
      <c r="F67" s="17">
        <f>SUM(F68)</f>
        <v>113000</v>
      </c>
      <c r="G67" s="17">
        <f>SUM(G68)</f>
        <v>0</v>
      </c>
      <c r="H67" s="17">
        <f>SUM(H68)</f>
        <v>0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34.5" customHeight="1" hidden="1">
      <c r="A68" s="24" t="s">
        <v>95</v>
      </c>
      <c r="B68" s="22" t="s">
        <v>37</v>
      </c>
      <c r="C68" s="22" t="s">
        <v>20</v>
      </c>
      <c r="D68" s="22" t="s">
        <v>96</v>
      </c>
      <c r="E68" s="22" t="s">
        <v>97</v>
      </c>
      <c r="F68" s="23">
        <v>113000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25.5" customHeight="1" hidden="1">
      <c r="A69" s="52" t="s">
        <v>98</v>
      </c>
      <c r="B69" s="46" t="s">
        <v>37</v>
      </c>
      <c r="C69" s="46" t="s">
        <v>40</v>
      </c>
      <c r="D69" s="46" t="s">
        <v>17</v>
      </c>
      <c r="E69" s="46" t="s">
        <v>18</v>
      </c>
      <c r="F69" s="47"/>
      <c r="G69" s="47">
        <f aca="true" t="shared" si="24" ref="G69:T70">G70</f>
        <v>0</v>
      </c>
      <c r="H69" s="47">
        <f t="shared" si="24"/>
        <v>-760000</v>
      </c>
      <c r="I69" s="47">
        <f t="shared" si="24"/>
        <v>0</v>
      </c>
      <c r="J69" s="47">
        <f t="shared" si="24"/>
        <v>0</v>
      </c>
      <c r="K69" s="47">
        <f t="shared" si="24"/>
        <v>0</v>
      </c>
      <c r="L69" s="47">
        <f t="shared" si="24"/>
        <v>0</v>
      </c>
      <c r="M69" s="47">
        <f t="shared" si="24"/>
        <v>0</v>
      </c>
      <c r="N69" s="47">
        <f t="shared" si="24"/>
        <v>0</v>
      </c>
      <c r="O69" s="47">
        <f t="shared" si="24"/>
        <v>0</v>
      </c>
      <c r="P69" s="47">
        <f t="shared" si="24"/>
        <v>0</v>
      </c>
      <c r="Q69" s="47">
        <f t="shared" si="24"/>
        <v>0</v>
      </c>
      <c r="R69" s="47">
        <f t="shared" si="24"/>
        <v>0</v>
      </c>
      <c r="S69" s="47">
        <f t="shared" si="24"/>
        <v>0</v>
      </c>
      <c r="T69" s="47">
        <f t="shared" si="24"/>
        <v>0</v>
      </c>
    </row>
    <row r="70" spans="1:20" ht="25.5" customHeight="1" hidden="1">
      <c r="A70" s="41" t="s">
        <v>52</v>
      </c>
      <c r="B70" s="22" t="s">
        <v>37</v>
      </c>
      <c r="C70" s="22" t="s">
        <v>40</v>
      </c>
      <c r="D70" s="22" t="s">
        <v>99</v>
      </c>
      <c r="E70" s="22" t="s">
        <v>18</v>
      </c>
      <c r="F70" s="23"/>
      <c r="G70" s="23">
        <f t="shared" si="24"/>
        <v>0</v>
      </c>
      <c r="H70" s="23">
        <f t="shared" si="24"/>
        <v>-760000</v>
      </c>
      <c r="I70" s="23">
        <f t="shared" si="24"/>
        <v>0</v>
      </c>
      <c r="J70" s="23">
        <f t="shared" si="24"/>
        <v>0</v>
      </c>
      <c r="K70" s="23">
        <f t="shared" si="24"/>
        <v>0</v>
      </c>
      <c r="L70" s="23">
        <f t="shared" si="24"/>
        <v>0</v>
      </c>
      <c r="M70" s="23">
        <f t="shared" si="24"/>
        <v>0</v>
      </c>
      <c r="N70" s="23">
        <f t="shared" si="24"/>
        <v>0</v>
      </c>
      <c r="O70" s="23">
        <f t="shared" si="24"/>
        <v>0</v>
      </c>
      <c r="P70" s="23">
        <f t="shared" si="24"/>
        <v>0</v>
      </c>
      <c r="Q70" s="23">
        <f t="shared" si="24"/>
        <v>0</v>
      </c>
      <c r="R70" s="23">
        <f t="shared" si="24"/>
        <v>0</v>
      </c>
      <c r="S70" s="23">
        <f t="shared" si="24"/>
        <v>0</v>
      </c>
      <c r="T70" s="23">
        <f t="shared" si="24"/>
        <v>0</v>
      </c>
    </row>
    <row r="71" spans="1:20" ht="24" hidden="1">
      <c r="A71" s="24" t="s">
        <v>75</v>
      </c>
      <c r="B71" s="22" t="s">
        <v>37</v>
      </c>
      <c r="C71" s="22" t="s">
        <v>40</v>
      </c>
      <c r="D71" s="22" t="s">
        <v>99</v>
      </c>
      <c r="E71" s="22" t="s">
        <v>100</v>
      </c>
      <c r="F71" s="23"/>
      <c r="G71" s="23"/>
      <c r="H71" s="23">
        <v>-760000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63">
      <c r="A72" s="15" t="s">
        <v>101</v>
      </c>
      <c r="B72" s="46" t="s">
        <v>37</v>
      </c>
      <c r="C72" s="46" t="s">
        <v>102</v>
      </c>
      <c r="D72" s="46" t="s">
        <v>17</v>
      </c>
      <c r="E72" s="46" t="s">
        <v>18</v>
      </c>
      <c r="F72" s="47"/>
      <c r="G72" s="47">
        <f aca="true" t="shared" si="25" ref="G72:T73">G73</f>
        <v>0</v>
      </c>
      <c r="H72" s="47">
        <f t="shared" si="25"/>
        <v>0</v>
      </c>
      <c r="I72" s="47">
        <f t="shared" si="25"/>
        <v>0</v>
      </c>
      <c r="J72" s="47">
        <f t="shared" si="25"/>
        <v>0</v>
      </c>
      <c r="K72" s="47">
        <f t="shared" si="25"/>
        <v>0</v>
      </c>
      <c r="L72" s="47">
        <f t="shared" si="25"/>
        <v>0</v>
      </c>
      <c r="M72" s="47">
        <f t="shared" si="25"/>
        <v>0</v>
      </c>
      <c r="N72" s="47">
        <f t="shared" si="25"/>
        <v>0</v>
      </c>
      <c r="O72" s="47">
        <f t="shared" si="25"/>
        <v>0</v>
      </c>
      <c r="P72" s="47">
        <f t="shared" si="25"/>
        <v>0</v>
      </c>
      <c r="Q72" s="47">
        <f t="shared" si="25"/>
        <v>0</v>
      </c>
      <c r="R72" s="47">
        <f t="shared" si="25"/>
        <v>0</v>
      </c>
      <c r="S72" s="47">
        <f t="shared" si="25"/>
        <v>0</v>
      </c>
      <c r="T72" s="47">
        <f t="shared" si="25"/>
        <v>0</v>
      </c>
    </row>
    <row r="73" spans="1:20" ht="36" hidden="1">
      <c r="A73" s="39" t="s">
        <v>103</v>
      </c>
      <c r="B73" s="48" t="s">
        <v>37</v>
      </c>
      <c r="C73" s="48" t="s">
        <v>102</v>
      </c>
      <c r="D73" s="48" t="s">
        <v>104</v>
      </c>
      <c r="E73" s="48" t="s">
        <v>18</v>
      </c>
      <c r="F73" s="49"/>
      <c r="G73" s="49">
        <f t="shared" si="25"/>
        <v>0</v>
      </c>
      <c r="H73" s="49">
        <f t="shared" si="25"/>
        <v>0</v>
      </c>
      <c r="I73" s="49">
        <f t="shared" si="25"/>
        <v>0</v>
      </c>
      <c r="J73" s="49">
        <f t="shared" si="25"/>
        <v>0</v>
      </c>
      <c r="K73" s="49">
        <f t="shared" si="25"/>
        <v>0</v>
      </c>
      <c r="L73" s="49">
        <f t="shared" si="25"/>
        <v>0</v>
      </c>
      <c r="M73" s="49">
        <f t="shared" si="25"/>
        <v>0</v>
      </c>
      <c r="N73" s="49">
        <f t="shared" si="25"/>
        <v>0</v>
      </c>
      <c r="O73" s="49">
        <f t="shared" si="25"/>
        <v>0</v>
      </c>
      <c r="P73" s="49">
        <f t="shared" si="25"/>
        <v>0</v>
      </c>
      <c r="Q73" s="49">
        <f t="shared" si="25"/>
        <v>0</v>
      </c>
      <c r="R73" s="49">
        <f t="shared" si="25"/>
        <v>0</v>
      </c>
      <c r="S73" s="49">
        <f t="shared" si="25"/>
        <v>0</v>
      </c>
      <c r="T73" s="49">
        <f t="shared" si="25"/>
        <v>0</v>
      </c>
    </row>
    <row r="74" spans="1:20" ht="36" hidden="1">
      <c r="A74" s="24" t="s">
        <v>105</v>
      </c>
      <c r="B74" s="22" t="s">
        <v>37</v>
      </c>
      <c r="C74" s="22" t="s">
        <v>102</v>
      </c>
      <c r="D74" s="22" t="s">
        <v>104</v>
      </c>
      <c r="E74" s="22" t="s">
        <v>106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27.75" customHeight="1">
      <c r="A75" s="34" t="s">
        <v>107</v>
      </c>
      <c r="B75" s="19" t="s">
        <v>37</v>
      </c>
      <c r="C75" s="19" t="s">
        <v>108</v>
      </c>
      <c r="D75" s="19" t="s">
        <v>17</v>
      </c>
      <c r="E75" s="19" t="s">
        <v>18</v>
      </c>
      <c r="F75" s="20">
        <f>SUM(F76)</f>
        <v>274000</v>
      </c>
      <c r="G75" s="20">
        <f>SUM(G76+G79)</f>
        <v>0</v>
      </c>
      <c r="H75" s="20">
        <f>SUM(H76+H79)</f>
        <v>0</v>
      </c>
      <c r="I75" s="20">
        <f aca="true" t="shared" si="26" ref="I75:T75">I79</f>
        <v>0</v>
      </c>
      <c r="J75" s="20">
        <f t="shared" si="26"/>
        <v>0</v>
      </c>
      <c r="K75" s="20">
        <f t="shared" si="26"/>
        <v>0</v>
      </c>
      <c r="L75" s="20">
        <f t="shared" si="26"/>
        <v>0</v>
      </c>
      <c r="M75" s="20">
        <f t="shared" si="26"/>
        <v>0</v>
      </c>
      <c r="N75" s="20">
        <f t="shared" si="26"/>
        <v>0</v>
      </c>
      <c r="O75" s="20">
        <f t="shared" si="26"/>
        <v>0</v>
      </c>
      <c r="P75" s="20">
        <f t="shared" si="26"/>
        <v>0</v>
      </c>
      <c r="Q75" s="20">
        <f t="shared" si="26"/>
        <v>0</v>
      </c>
      <c r="R75" s="20">
        <f t="shared" si="26"/>
        <v>0</v>
      </c>
      <c r="S75" s="20">
        <f t="shared" si="26"/>
        <v>0</v>
      </c>
      <c r="T75" s="20">
        <f t="shared" si="26"/>
        <v>0</v>
      </c>
    </row>
    <row r="76" spans="1:20" ht="0.75" customHeight="1">
      <c r="A76" s="30" t="s">
        <v>109</v>
      </c>
      <c r="B76" s="16" t="s">
        <v>37</v>
      </c>
      <c r="C76" s="16" t="s">
        <v>108</v>
      </c>
      <c r="D76" s="16" t="s">
        <v>110</v>
      </c>
      <c r="E76" s="16" t="s">
        <v>18</v>
      </c>
      <c r="F76" s="17">
        <f>SUM(F77:F78)</f>
        <v>274000</v>
      </c>
      <c r="G76" s="17">
        <f>SUM(G77:G78)</f>
        <v>0</v>
      </c>
      <c r="H76" s="17">
        <f>SUM(H77:H78)</f>
        <v>0</v>
      </c>
      <c r="I76" s="17">
        <f>SUM(I77:I78)</f>
        <v>0</v>
      </c>
      <c r="J76" s="17">
        <f aca="true" t="shared" si="27" ref="J76:T76">SUM(J77:J78)</f>
        <v>0</v>
      </c>
      <c r="K76" s="17">
        <f t="shared" si="27"/>
        <v>0</v>
      </c>
      <c r="L76" s="17">
        <f t="shared" si="27"/>
        <v>0</v>
      </c>
      <c r="M76" s="17">
        <f t="shared" si="27"/>
        <v>0</v>
      </c>
      <c r="N76" s="17">
        <f t="shared" si="27"/>
        <v>0</v>
      </c>
      <c r="O76" s="17">
        <f t="shared" si="27"/>
        <v>0</v>
      </c>
      <c r="P76" s="17">
        <f t="shared" si="27"/>
        <v>0</v>
      </c>
      <c r="Q76" s="17">
        <f t="shared" si="27"/>
        <v>0</v>
      </c>
      <c r="R76" s="17">
        <f t="shared" si="27"/>
        <v>0</v>
      </c>
      <c r="S76" s="17">
        <f t="shared" si="27"/>
        <v>0</v>
      </c>
      <c r="T76" s="17">
        <f t="shared" si="27"/>
        <v>0</v>
      </c>
    </row>
    <row r="77" spans="1:20" ht="12.75" hidden="1">
      <c r="A77" s="24" t="s">
        <v>111</v>
      </c>
      <c r="B77" s="53" t="s">
        <v>37</v>
      </c>
      <c r="C77" s="53" t="s">
        <v>108</v>
      </c>
      <c r="D77" s="53" t="s">
        <v>110</v>
      </c>
      <c r="E77" s="53" t="s">
        <v>112</v>
      </c>
      <c r="F77" s="17">
        <f>189000+49000</f>
        <v>238000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36" hidden="1">
      <c r="A78" s="24" t="s">
        <v>95</v>
      </c>
      <c r="B78" s="22" t="s">
        <v>37</v>
      </c>
      <c r="C78" s="22" t="s">
        <v>108</v>
      </c>
      <c r="D78" s="22" t="s">
        <v>110</v>
      </c>
      <c r="E78" s="22" t="s">
        <v>97</v>
      </c>
      <c r="F78" s="23">
        <f>274000-189000-49000</f>
        <v>36000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46.5" customHeight="1">
      <c r="A79" s="40" t="s">
        <v>113</v>
      </c>
      <c r="B79" s="48" t="s">
        <v>37</v>
      </c>
      <c r="C79" s="48" t="s">
        <v>108</v>
      </c>
      <c r="D79" s="48" t="s">
        <v>114</v>
      </c>
      <c r="E79" s="48" t="s">
        <v>18</v>
      </c>
      <c r="F79" s="49"/>
      <c r="G79" s="49">
        <f aca="true" t="shared" si="28" ref="G79:T79">G80</f>
        <v>0</v>
      </c>
      <c r="H79" s="49">
        <f t="shared" si="28"/>
        <v>0</v>
      </c>
      <c r="I79" s="49">
        <f t="shared" si="28"/>
        <v>0</v>
      </c>
      <c r="J79" s="49">
        <f t="shared" si="28"/>
        <v>0</v>
      </c>
      <c r="K79" s="49">
        <f t="shared" si="28"/>
        <v>0</v>
      </c>
      <c r="L79" s="49">
        <f t="shared" si="28"/>
        <v>0</v>
      </c>
      <c r="M79" s="49">
        <f t="shared" si="28"/>
        <v>0</v>
      </c>
      <c r="N79" s="49">
        <f t="shared" si="28"/>
        <v>0</v>
      </c>
      <c r="O79" s="49">
        <f t="shared" si="28"/>
        <v>0</v>
      </c>
      <c r="P79" s="49">
        <f t="shared" si="28"/>
        <v>0</v>
      </c>
      <c r="Q79" s="49">
        <f t="shared" si="28"/>
        <v>0</v>
      </c>
      <c r="R79" s="49">
        <f t="shared" si="28"/>
        <v>0</v>
      </c>
      <c r="S79" s="49">
        <f t="shared" si="28"/>
        <v>0</v>
      </c>
      <c r="T79" s="49">
        <f t="shared" si="28"/>
        <v>0</v>
      </c>
    </row>
    <row r="80" spans="1:20" ht="12.75">
      <c r="A80" s="24" t="s">
        <v>60</v>
      </c>
      <c r="B80" s="22" t="s">
        <v>37</v>
      </c>
      <c r="C80" s="22" t="s">
        <v>108</v>
      </c>
      <c r="D80" s="22" t="s">
        <v>114</v>
      </c>
      <c r="E80" s="22" t="s">
        <v>61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0">
      <c r="A81" s="54" t="s">
        <v>115</v>
      </c>
      <c r="B81" s="46" t="s">
        <v>37</v>
      </c>
      <c r="C81" s="46" t="s">
        <v>67</v>
      </c>
      <c r="D81" s="46" t="s">
        <v>17</v>
      </c>
      <c r="E81" s="46" t="s">
        <v>18</v>
      </c>
      <c r="F81" s="47"/>
      <c r="G81" s="47">
        <f aca="true" t="shared" si="29" ref="G81:T82">G82</f>
        <v>0</v>
      </c>
      <c r="H81" s="47">
        <f t="shared" si="29"/>
        <v>0</v>
      </c>
      <c r="I81" s="47">
        <f t="shared" si="29"/>
        <v>0</v>
      </c>
      <c r="J81" s="47">
        <f t="shared" si="29"/>
        <v>0</v>
      </c>
      <c r="K81" s="47">
        <f t="shared" si="29"/>
        <v>0</v>
      </c>
      <c r="L81" s="47">
        <f t="shared" si="29"/>
        <v>0</v>
      </c>
      <c r="M81" s="47">
        <f t="shared" si="29"/>
        <v>0</v>
      </c>
      <c r="N81" s="47">
        <f t="shared" si="29"/>
        <v>0</v>
      </c>
      <c r="O81" s="47">
        <f t="shared" si="29"/>
        <v>0</v>
      </c>
      <c r="P81" s="47">
        <f t="shared" si="29"/>
        <v>0</v>
      </c>
      <c r="Q81" s="47">
        <f t="shared" si="29"/>
        <v>0</v>
      </c>
      <c r="R81" s="47">
        <f t="shared" si="29"/>
        <v>0</v>
      </c>
      <c r="S81" s="47">
        <f t="shared" si="29"/>
        <v>0</v>
      </c>
      <c r="T81" s="47">
        <f t="shared" si="29"/>
        <v>0</v>
      </c>
    </row>
    <row r="82" spans="1:20" ht="38.25">
      <c r="A82" s="40" t="s">
        <v>113</v>
      </c>
      <c r="B82" s="48" t="s">
        <v>37</v>
      </c>
      <c r="C82" s="48" t="s">
        <v>67</v>
      </c>
      <c r="D82" s="48" t="s">
        <v>114</v>
      </c>
      <c r="E82" s="48" t="s">
        <v>18</v>
      </c>
      <c r="F82" s="23"/>
      <c r="G82" s="23">
        <f>G83+G84</f>
        <v>0</v>
      </c>
      <c r="H82" s="23">
        <f>H83+H84</f>
        <v>0</v>
      </c>
      <c r="I82" s="23">
        <f t="shared" si="29"/>
        <v>0</v>
      </c>
      <c r="J82" s="23">
        <f t="shared" si="29"/>
        <v>0</v>
      </c>
      <c r="K82" s="23">
        <f t="shared" si="29"/>
        <v>0</v>
      </c>
      <c r="L82" s="23">
        <f t="shared" si="29"/>
        <v>0</v>
      </c>
      <c r="M82" s="23">
        <f t="shared" si="29"/>
        <v>0</v>
      </c>
      <c r="N82" s="23">
        <f t="shared" si="29"/>
        <v>0</v>
      </c>
      <c r="O82" s="23">
        <f t="shared" si="29"/>
        <v>0</v>
      </c>
      <c r="P82" s="23">
        <f t="shared" si="29"/>
        <v>0</v>
      </c>
      <c r="Q82" s="23">
        <f t="shared" si="29"/>
        <v>0</v>
      </c>
      <c r="R82" s="23">
        <f t="shared" si="29"/>
        <v>0</v>
      </c>
      <c r="S82" s="23">
        <f t="shared" si="29"/>
        <v>0</v>
      </c>
      <c r="T82" s="23">
        <f t="shared" si="29"/>
        <v>0</v>
      </c>
    </row>
    <row r="83" spans="1:20" ht="21.75" customHeight="1">
      <c r="A83" s="24" t="s">
        <v>60</v>
      </c>
      <c r="B83" s="22" t="s">
        <v>37</v>
      </c>
      <c r="C83" s="22" t="s">
        <v>67</v>
      </c>
      <c r="D83" s="22" t="s">
        <v>114</v>
      </c>
      <c r="E83" s="22" t="s">
        <v>61</v>
      </c>
      <c r="F83" s="23"/>
      <c r="G83" s="23"/>
      <c r="H83" s="23">
        <v>-270000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.5" customHeight="1">
      <c r="A84" s="24"/>
      <c r="B84" s="22"/>
      <c r="C84" s="22"/>
      <c r="D84" s="22"/>
      <c r="E84" s="22"/>
      <c r="F84" s="23"/>
      <c r="G84" s="23"/>
      <c r="H84" s="23">
        <v>270000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8" customHeight="1">
      <c r="A85" s="24"/>
      <c r="B85" s="22"/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9.5" customHeight="1">
      <c r="A86" s="12" t="s">
        <v>116</v>
      </c>
      <c r="B86" s="55" t="s">
        <v>40</v>
      </c>
      <c r="C86" s="55" t="s">
        <v>16</v>
      </c>
      <c r="D86" s="55" t="s">
        <v>17</v>
      </c>
      <c r="E86" s="55" t="s">
        <v>18</v>
      </c>
      <c r="F86" s="56">
        <f>SUM(F87+F90+F97)</f>
        <v>2100000</v>
      </c>
      <c r="G86" s="56">
        <f>SUM(G87+G90+G97)</f>
        <v>0</v>
      </c>
      <c r="H86" s="56">
        <f>SUM(H87+H90+H97)</f>
        <v>0</v>
      </c>
      <c r="I86" s="56">
        <f aca="true" t="shared" si="30" ref="I86:T86">I90+I97</f>
        <v>0</v>
      </c>
      <c r="J86" s="56">
        <f t="shared" si="30"/>
        <v>0</v>
      </c>
      <c r="K86" s="56">
        <f t="shared" si="30"/>
        <v>0</v>
      </c>
      <c r="L86" s="56">
        <f t="shared" si="30"/>
        <v>0</v>
      </c>
      <c r="M86" s="56">
        <f t="shared" si="30"/>
        <v>0</v>
      </c>
      <c r="N86" s="56">
        <f t="shared" si="30"/>
        <v>0</v>
      </c>
      <c r="O86" s="56">
        <f t="shared" si="30"/>
        <v>0</v>
      </c>
      <c r="P86" s="56">
        <f t="shared" si="30"/>
        <v>0</v>
      </c>
      <c r="Q86" s="56">
        <f t="shared" si="30"/>
        <v>0</v>
      </c>
      <c r="R86" s="56">
        <f t="shared" si="30"/>
        <v>0</v>
      </c>
      <c r="S86" s="56">
        <f t="shared" si="30"/>
        <v>0</v>
      </c>
      <c r="T86" s="56">
        <f t="shared" si="30"/>
        <v>0</v>
      </c>
    </row>
    <row r="87" spans="1:20" ht="1.5" customHeight="1">
      <c r="A87" s="58" t="s">
        <v>117</v>
      </c>
      <c r="B87" s="19" t="s">
        <v>40</v>
      </c>
      <c r="C87" s="19" t="s">
        <v>20</v>
      </c>
      <c r="D87" s="19" t="s">
        <v>17</v>
      </c>
      <c r="E87" s="19" t="s">
        <v>18</v>
      </c>
      <c r="F87" s="20">
        <f aca="true" t="shared" si="31" ref="F87:T88">SUM(F88)</f>
        <v>310000</v>
      </c>
      <c r="G87" s="20">
        <f t="shared" si="31"/>
        <v>0</v>
      </c>
      <c r="H87" s="20">
        <f t="shared" si="31"/>
        <v>0</v>
      </c>
      <c r="I87" s="20">
        <f t="shared" si="31"/>
        <v>0</v>
      </c>
      <c r="J87" s="20">
        <f t="shared" si="31"/>
        <v>0</v>
      </c>
      <c r="K87" s="20">
        <f t="shared" si="31"/>
        <v>0</v>
      </c>
      <c r="L87" s="20">
        <f t="shared" si="31"/>
        <v>0</v>
      </c>
      <c r="M87" s="20">
        <f t="shared" si="31"/>
        <v>0</v>
      </c>
      <c r="N87" s="20">
        <f t="shared" si="31"/>
        <v>0</v>
      </c>
      <c r="O87" s="20">
        <f t="shared" si="31"/>
        <v>0</v>
      </c>
      <c r="P87" s="20">
        <f t="shared" si="31"/>
        <v>0</v>
      </c>
      <c r="Q87" s="20">
        <f t="shared" si="31"/>
        <v>0</v>
      </c>
      <c r="R87" s="20">
        <f t="shared" si="31"/>
        <v>0</v>
      </c>
      <c r="S87" s="20">
        <f t="shared" si="31"/>
        <v>0</v>
      </c>
      <c r="T87" s="20">
        <f t="shared" si="31"/>
        <v>0</v>
      </c>
    </row>
    <row r="88" spans="1:20" ht="12.75" hidden="1">
      <c r="A88" s="41" t="s">
        <v>118</v>
      </c>
      <c r="B88" s="16" t="s">
        <v>40</v>
      </c>
      <c r="C88" s="16" t="s">
        <v>20</v>
      </c>
      <c r="D88" s="16" t="s">
        <v>119</v>
      </c>
      <c r="E88" s="16" t="s">
        <v>18</v>
      </c>
      <c r="F88" s="17">
        <f t="shared" si="31"/>
        <v>310000</v>
      </c>
      <c r="G88" s="17">
        <f t="shared" si="31"/>
        <v>0</v>
      </c>
      <c r="H88" s="17">
        <f t="shared" si="31"/>
        <v>0</v>
      </c>
      <c r="I88" s="17">
        <f t="shared" si="31"/>
        <v>0</v>
      </c>
      <c r="J88" s="17">
        <f t="shared" si="31"/>
        <v>0</v>
      </c>
      <c r="K88" s="17">
        <f t="shared" si="31"/>
        <v>0</v>
      </c>
      <c r="L88" s="17">
        <f t="shared" si="31"/>
        <v>0</v>
      </c>
      <c r="M88" s="17">
        <f t="shared" si="31"/>
        <v>0</v>
      </c>
      <c r="N88" s="17">
        <f t="shared" si="31"/>
        <v>0</v>
      </c>
      <c r="O88" s="17">
        <f t="shared" si="31"/>
        <v>0</v>
      </c>
      <c r="P88" s="17">
        <f t="shared" si="31"/>
        <v>0</v>
      </c>
      <c r="Q88" s="17">
        <f t="shared" si="31"/>
        <v>0</v>
      </c>
      <c r="R88" s="17">
        <f t="shared" si="31"/>
        <v>0</v>
      </c>
      <c r="S88" s="17">
        <f t="shared" si="31"/>
        <v>0</v>
      </c>
      <c r="T88" s="17">
        <f t="shared" si="31"/>
        <v>0</v>
      </c>
    </row>
    <row r="89" spans="1:20" ht="20.25" customHeight="1" hidden="1">
      <c r="A89" s="31" t="s">
        <v>120</v>
      </c>
      <c r="B89" s="22" t="s">
        <v>40</v>
      </c>
      <c r="C89" s="22" t="s">
        <v>20</v>
      </c>
      <c r="D89" s="22" t="s">
        <v>119</v>
      </c>
      <c r="E89" s="22" t="s">
        <v>121</v>
      </c>
      <c r="F89" s="23">
        <v>310000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36.75" customHeight="1">
      <c r="A90" s="34" t="s">
        <v>122</v>
      </c>
      <c r="B90" s="19" t="s">
        <v>123</v>
      </c>
      <c r="C90" s="19" t="s">
        <v>124</v>
      </c>
      <c r="D90" s="19" t="s">
        <v>17</v>
      </c>
      <c r="E90" s="19" t="s">
        <v>18</v>
      </c>
      <c r="F90" s="20">
        <f>SUM(F94+F91)</f>
        <v>0</v>
      </c>
      <c r="G90" s="20">
        <f>SUM(G94+G91)</f>
        <v>0</v>
      </c>
      <c r="H90" s="20">
        <f>SUM(H94+H91)</f>
        <v>0</v>
      </c>
      <c r="I90" s="20">
        <f aca="true" t="shared" si="32" ref="I90:T91">I91</f>
        <v>0</v>
      </c>
      <c r="J90" s="20">
        <f t="shared" si="32"/>
        <v>0</v>
      </c>
      <c r="K90" s="20">
        <f t="shared" si="32"/>
        <v>0</v>
      </c>
      <c r="L90" s="20">
        <f t="shared" si="32"/>
        <v>0</v>
      </c>
      <c r="M90" s="20">
        <f t="shared" si="32"/>
        <v>0</v>
      </c>
      <c r="N90" s="20">
        <f t="shared" si="32"/>
        <v>0</v>
      </c>
      <c r="O90" s="20">
        <f t="shared" si="32"/>
        <v>0</v>
      </c>
      <c r="P90" s="20">
        <f t="shared" si="32"/>
        <v>0</v>
      </c>
      <c r="Q90" s="20">
        <f t="shared" si="32"/>
        <v>0</v>
      </c>
      <c r="R90" s="20">
        <f t="shared" si="32"/>
        <v>0</v>
      </c>
      <c r="S90" s="20">
        <f t="shared" si="32"/>
        <v>0</v>
      </c>
      <c r="T90" s="20">
        <f t="shared" si="32"/>
        <v>0</v>
      </c>
    </row>
    <row r="91" spans="1:20" ht="21.75" customHeight="1">
      <c r="A91" s="41" t="s">
        <v>125</v>
      </c>
      <c r="B91" s="16" t="s">
        <v>123</v>
      </c>
      <c r="C91" s="16" t="s">
        <v>124</v>
      </c>
      <c r="D91" s="16" t="s">
        <v>126</v>
      </c>
      <c r="E91" s="16" t="s">
        <v>18</v>
      </c>
      <c r="F91" s="17">
        <f>SUM(F93)</f>
        <v>0</v>
      </c>
      <c r="G91" s="17">
        <f>SUM(G93+G92)</f>
        <v>0</v>
      </c>
      <c r="H91" s="17">
        <f>SUM(H93+H92)</f>
        <v>0</v>
      </c>
      <c r="I91" s="17">
        <f t="shared" si="32"/>
        <v>0</v>
      </c>
      <c r="J91" s="17">
        <f t="shared" si="32"/>
        <v>0</v>
      </c>
      <c r="K91" s="17">
        <f t="shared" si="32"/>
        <v>0</v>
      </c>
      <c r="L91" s="17">
        <f t="shared" si="32"/>
        <v>0</v>
      </c>
      <c r="M91" s="17">
        <f t="shared" si="32"/>
        <v>0</v>
      </c>
      <c r="N91" s="17">
        <f t="shared" si="32"/>
        <v>0</v>
      </c>
      <c r="O91" s="17">
        <f t="shared" si="32"/>
        <v>0</v>
      </c>
      <c r="P91" s="17">
        <f t="shared" si="32"/>
        <v>0</v>
      </c>
      <c r="Q91" s="17">
        <f t="shared" si="32"/>
        <v>0</v>
      </c>
      <c r="R91" s="17">
        <f t="shared" si="32"/>
        <v>0</v>
      </c>
      <c r="S91" s="17">
        <f t="shared" si="32"/>
        <v>0</v>
      </c>
      <c r="T91" s="17">
        <f t="shared" si="32"/>
        <v>0</v>
      </c>
    </row>
    <row r="92" spans="1:20" ht="24.75" customHeight="1">
      <c r="A92" s="59" t="s">
        <v>60</v>
      </c>
      <c r="B92" s="53" t="s">
        <v>40</v>
      </c>
      <c r="C92" s="53" t="s">
        <v>124</v>
      </c>
      <c r="D92" s="53" t="s">
        <v>126</v>
      </c>
      <c r="E92" s="53" t="s">
        <v>61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.5" customHeight="1" hidden="1">
      <c r="A93" s="31" t="s">
        <v>127</v>
      </c>
      <c r="B93" s="22" t="s">
        <v>40</v>
      </c>
      <c r="C93" s="22" t="s">
        <v>124</v>
      </c>
      <c r="D93" s="22" t="s">
        <v>126</v>
      </c>
      <c r="E93" s="22" t="s">
        <v>128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9.5" customHeight="1" hidden="1">
      <c r="A94" s="41" t="s">
        <v>129</v>
      </c>
      <c r="B94" s="16" t="s">
        <v>40</v>
      </c>
      <c r="C94" s="16" t="s">
        <v>124</v>
      </c>
      <c r="D94" s="16" t="s">
        <v>130</v>
      </c>
      <c r="E94" s="16" t="s">
        <v>18</v>
      </c>
      <c r="F94" s="17">
        <f>SUM(F95:F96)</f>
        <v>0</v>
      </c>
      <c r="G94" s="17">
        <f>SUM(G95:G96)</f>
        <v>0</v>
      </c>
      <c r="H94" s="17">
        <f>SUM(H95:H96)</f>
        <v>0</v>
      </c>
      <c r="I94" s="17">
        <f>SUM(I95:I96)</f>
        <v>0</v>
      </c>
      <c r="J94" s="17">
        <f aca="true" t="shared" si="33" ref="J94:T94">SUM(J95:J96)</f>
        <v>0</v>
      </c>
      <c r="K94" s="17">
        <f t="shared" si="33"/>
        <v>0</v>
      </c>
      <c r="L94" s="17">
        <f t="shared" si="33"/>
        <v>0</v>
      </c>
      <c r="M94" s="17">
        <f t="shared" si="33"/>
        <v>0</v>
      </c>
      <c r="N94" s="17">
        <f t="shared" si="33"/>
        <v>0</v>
      </c>
      <c r="O94" s="17">
        <f t="shared" si="33"/>
        <v>0</v>
      </c>
      <c r="P94" s="17">
        <f t="shared" si="33"/>
        <v>0</v>
      </c>
      <c r="Q94" s="17">
        <f t="shared" si="33"/>
        <v>0</v>
      </c>
      <c r="R94" s="17">
        <f t="shared" si="33"/>
        <v>0</v>
      </c>
      <c r="S94" s="17">
        <f t="shared" si="33"/>
        <v>0</v>
      </c>
      <c r="T94" s="17">
        <f t="shared" si="33"/>
        <v>0</v>
      </c>
    </row>
    <row r="95" spans="1:20" ht="23.25" customHeight="1" hidden="1">
      <c r="A95" s="31" t="s">
        <v>131</v>
      </c>
      <c r="B95" s="22" t="s">
        <v>40</v>
      </c>
      <c r="C95" s="22" t="s">
        <v>124</v>
      </c>
      <c r="D95" s="22" t="s">
        <v>130</v>
      </c>
      <c r="E95" s="22" t="s">
        <v>132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26.25" customHeight="1" hidden="1">
      <c r="A96" s="31" t="s">
        <v>133</v>
      </c>
      <c r="B96" s="22" t="s">
        <v>40</v>
      </c>
      <c r="C96" s="22" t="s">
        <v>124</v>
      </c>
      <c r="D96" s="22" t="s">
        <v>130</v>
      </c>
      <c r="E96" s="22" t="s">
        <v>134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30">
      <c r="A97" s="34" t="s">
        <v>135</v>
      </c>
      <c r="B97" s="19" t="s">
        <v>40</v>
      </c>
      <c r="C97" s="19" t="s">
        <v>63</v>
      </c>
      <c r="D97" s="19" t="s">
        <v>17</v>
      </c>
      <c r="E97" s="19" t="s">
        <v>18</v>
      </c>
      <c r="F97" s="20">
        <f>SUM(F103+F98)</f>
        <v>1790000</v>
      </c>
      <c r="G97" s="20">
        <f>SUM(G103+G98+G101)</f>
        <v>0</v>
      </c>
      <c r="H97" s="20">
        <f>SUM(H103+H98+H101)</f>
        <v>0</v>
      </c>
      <c r="I97" s="20">
        <f aca="true" t="shared" si="34" ref="I97:T97">I98+I100</f>
        <v>0</v>
      </c>
      <c r="J97" s="20">
        <f t="shared" si="34"/>
        <v>0</v>
      </c>
      <c r="K97" s="20">
        <f t="shared" si="34"/>
        <v>0</v>
      </c>
      <c r="L97" s="20">
        <f t="shared" si="34"/>
        <v>0</v>
      </c>
      <c r="M97" s="20">
        <f t="shared" si="34"/>
        <v>0</v>
      </c>
      <c r="N97" s="20">
        <f t="shared" si="34"/>
        <v>0</v>
      </c>
      <c r="O97" s="20">
        <f t="shared" si="34"/>
        <v>0</v>
      </c>
      <c r="P97" s="20">
        <f t="shared" si="34"/>
        <v>0</v>
      </c>
      <c r="Q97" s="20">
        <f t="shared" si="34"/>
        <v>0</v>
      </c>
      <c r="R97" s="20">
        <f t="shared" si="34"/>
        <v>0</v>
      </c>
      <c r="S97" s="20">
        <f t="shared" si="34"/>
        <v>0</v>
      </c>
      <c r="T97" s="20">
        <f t="shared" si="34"/>
        <v>0</v>
      </c>
    </row>
    <row r="98" spans="1:20" ht="25.5">
      <c r="A98" s="40" t="s">
        <v>80</v>
      </c>
      <c r="B98" s="16" t="s">
        <v>40</v>
      </c>
      <c r="C98" s="16" t="s">
        <v>63</v>
      </c>
      <c r="D98" s="16" t="s">
        <v>81</v>
      </c>
      <c r="E98" s="16" t="s">
        <v>18</v>
      </c>
      <c r="F98" s="17">
        <f aca="true" t="shared" si="35" ref="F98:H99">SUM(F99)</f>
        <v>0</v>
      </c>
      <c r="G98" s="17">
        <f t="shared" si="35"/>
        <v>0</v>
      </c>
      <c r="H98" s="17">
        <f t="shared" si="35"/>
        <v>0</v>
      </c>
      <c r="I98" s="17">
        <f aca="true" t="shared" si="36" ref="I98:T98">I99</f>
        <v>0</v>
      </c>
      <c r="J98" s="17">
        <f t="shared" si="36"/>
        <v>0</v>
      </c>
      <c r="K98" s="17">
        <f t="shared" si="36"/>
        <v>0</v>
      </c>
      <c r="L98" s="17">
        <f t="shared" si="36"/>
        <v>0</v>
      </c>
      <c r="M98" s="17">
        <f t="shared" si="36"/>
        <v>0</v>
      </c>
      <c r="N98" s="17">
        <f t="shared" si="36"/>
        <v>0</v>
      </c>
      <c r="O98" s="17">
        <f t="shared" si="36"/>
        <v>0</v>
      </c>
      <c r="P98" s="17">
        <f t="shared" si="36"/>
        <v>0</v>
      </c>
      <c r="Q98" s="17">
        <f t="shared" si="36"/>
        <v>0</v>
      </c>
      <c r="R98" s="17">
        <f t="shared" si="36"/>
        <v>0</v>
      </c>
      <c r="S98" s="17">
        <f t="shared" si="36"/>
        <v>0</v>
      </c>
      <c r="T98" s="17">
        <f t="shared" si="36"/>
        <v>0</v>
      </c>
    </row>
    <row r="99" spans="1:20" ht="12.75">
      <c r="A99" s="24" t="s">
        <v>60</v>
      </c>
      <c r="B99" s="22" t="s">
        <v>40</v>
      </c>
      <c r="C99" s="22" t="s">
        <v>63</v>
      </c>
      <c r="D99" s="22" t="s">
        <v>81</v>
      </c>
      <c r="E99" s="22" t="s">
        <v>61</v>
      </c>
      <c r="F99" s="23">
        <f t="shared" si="35"/>
        <v>0</v>
      </c>
      <c r="G99" s="23">
        <f t="shared" si="35"/>
        <v>0</v>
      </c>
      <c r="H99" s="23">
        <f t="shared" si="35"/>
        <v>0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56.25" customHeight="1">
      <c r="A100" s="33" t="s">
        <v>136</v>
      </c>
      <c r="B100" s="22" t="s">
        <v>40</v>
      </c>
      <c r="C100" s="22" t="s">
        <v>63</v>
      </c>
      <c r="D100" s="22" t="s">
        <v>137</v>
      </c>
      <c r="E100" s="22" t="s">
        <v>18</v>
      </c>
      <c r="F100" s="23"/>
      <c r="G100" s="23"/>
      <c r="H100" s="23"/>
      <c r="I100" s="23">
        <f aca="true" t="shared" si="37" ref="I100:T100">I101</f>
        <v>0</v>
      </c>
      <c r="J100" s="23">
        <f t="shared" si="37"/>
        <v>0</v>
      </c>
      <c r="K100" s="23">
        <f t="shared" si="37"/>
        <v>0</v>
      </c>
      <c r="L100" s="23">
        <f t="shared" si="37"/>
        <v>0</v>
      </c>
      <c r="M100" s="23">
        <f t="shared" si="37"/>
        <v>0</v>
      </c>
      <c r="N100" s="23">
        <f t="shared" si="37"/>
        <v>0</v>
      </c>
      <c r="O100" s="23">
        <f t="shared" si="37"/>
        <v>0</v>
      </c>
      <c r="P100" s="23">
        <f t="shared" si="37"/>
        <v>0</v>
      </c>
      <c r="Q100" s="23">
        <f t="shared" si="37"/>
        <v>0</v>
      </c>
      <c r="R100" s="23">
        <f t="shared" si="37"/>
        <v>0</v>
      </c>
      <c r="S100" s="23">
        <f t="shared" si="37"/>
        <v>0</v>
      </c>
      <c r="T100" s="23">
        <f t="shared" si="37"/>
        <v>0</v>
      </c>
    </row>
    <row r="101" spans="1:20" ht="18.75" customHeight="1">
      <c r="A101" s="33" t="s">
        <v>138</v>
      </c>
      <c r="B101" s="48" t="s">
        <v>40</v>
      </c>
      <c r="C101" s="48" t="s">
        <v>63</v>
      </c>
      <c r="D101" s="48" t="s">
        <v>137</v>
      </c>
      <c r="E101" s="48" t="s">
        <v>139</v>
      </c>
      <c r="F101" s="49"/>
      <c r="G101" s="49">
        <f>G102</f>
        <v>0</v>
      </c>
      <c r="H101" s="49">
        <f>H102</f>
        <v>0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0" ht="0.75" customHeight="1">
      <c r="A102" s="24" t="s">
        <v>140</v>
      </c>
      <c r="B102" s="22" t="s">
        <v>40</v>
      </c>
      <c r="C102" s="22" t="s">
        <v>63</v>
      </c>
      <c r="D102" s="22" t="s">
        <v>141</v>
      </c>
      <c r="E102" s="22" t="s">
        <v>142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21.75" customHeight="1" hidden="1">
      <c r="A103" s="30" t="s">
        <v>143</v>
      </c>
      <c r="B103" s="61" t="s">
        <v>40</v>
      </c>
      <c r="C103" s="61" t="s">
        <v>63</v>
      </c>
      <c r="D103" s="61" t="s">
        <v>96</v>
      </c>
      <c r="E103" s="61" t="s">
        <v>18</v>
      </c>
      <c r="F103" s="62">
        <f>SUM(F104:F105)</f>
        <v>1790000</v>
      </c>
      <c r="G103" s="62">
        <f>SUM(G104:G105)</f>
        <v>0</v>
      </c>
      <c r="H103" s="62">
        <f>SUM(H104:H105)</f>
        <v>0</v>
      </c>
      <c r="I103" s="62">
        <f>SUM(I104:I105)</f>
        <v>0</v>
      </c>
      <c r="J103" s="62">
        <f aca="true" t="shared" si="38" ref="J103:T103">SUM(J104:J105)</f>
        <v>0</v>
      </c>
      <c r="K103" s="62">
        <f t="shared" si="38"/>
        <v>0</v>
      </c>
      <c r="L103" s="62">
        <f t="shared" si="38"/>
        <v>0</v>
      </c>
      <c r="M103" s="62">
        <f t="shared" si="38"/>
        <v>0</v>
      </c>
      <c r="N103" s="62">
        <f t="shared" si="38"/>
        <v>0</v>
      </c>
      <c r="O103" s="62">
        <f t="shared" si="38"/>
        <v>0</v>
      </c>
      <c r="P103" s="62">
        <f t="shared" si="38"/>
        <v>0</v>
      </c>
      <c r="Q103" s="62">
        <f t="shared" si="38"/>
        <v>0</v>
      </c>
      <c r="R103" s="62">
        <f t="shared" si="38"/>
        <v>0</v>
      </c>
      <c r="S103" s="62">
        <f t="shared" si="38"/>
        <v>0</v>
      </c>
      <c r="T103" s="62">
        <f t="shared" si="38"/>
        <v>0</v>
      </c>
    </row>
    <row r="104" spans="1:20" ht="18" customHeight="1" hidden="1">
      <c r="A104" s="24" t="s">
        <v>140</v>
      </c>
      <c r="B104" s="22" t="s">
        <v>40</v>
      </c>
      <c r="C104" s="22" t="s">
        <v>63</v>
      </c>
      <c r="D104" s="22" t="s">
        <v>96</v>
      </c>
      <c r="E104" s="22" t="s">
        <v>142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5" customHeight="1" hidden="1">
      <c r="A105" s="31" t="s">
        <v>133</v>
      </c>
      <c r="B105" s="22" t="s">
        <v>40</v>
      </c>
      <c r="C105" s="22" t="s">
        <v>57</v>
      </c>
      <c r="D105" s="22" t="s">
        <v>96</v>
      </c>
      <c r="E105" s="22" t="s">
        <v>134</v>
      </c>
      <c r="F105" s="23">
        <v>1790000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2.75">
      <c r="A106" s="31"/>
      <c r="B106" s="22"/>
      <c r="C106" s="22"/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36">
      <c r="A107" s="12" t="s">
        <v>144</v>
      </c>
      <c r="B107" s="55" t="s">
        <v>145</v>
      </c>
      <c r="C107" s="55" t="s">
        <v>16</v>
      </c>
      <c r="D107" s="55" t="s">
        <v>17</v>
      </c>
      <c r="E107" s="55" t="s">
        <v>18</v>
      </c>
      <c r="F107" s="56">
        <f>SUM(F108+F122+F142)</f>
        <v>290000</v>
      </c>
      <c r="G107" s="56">
        <f>SUM(G108+G122+G142)</f>
        <v>0</v>
      </c>
      <c r="H107" s="56">
        <f>SUM(H108+H122+H142)</f>
        <v>12029300</v>
      </c>
      <c r="I107" s="56">
        <f aca="true" t="shared" si="39" ref="I107:T107">I108+I122+I129</f>
        <v>0</v>
      </c>
      <c r="J107" s="56">
        <f t="shared" si="39"/>
        <v>420508</v>
      </c>
      <c r="K107" s="56">
        <f t="shared" si="39"/>
        <v>0</v>
      </c>
      <c r="L107" s="56">
        <f t="shared" si="39"/>
        <v>0</v>
      </c>
      <c r="M107" s="56">
        <f t="shared" si="39"/>
        <v>0</v>
      </c>
      <c r="N107" s="56">
        <f t="shared" si="39"/>
        <v>0</v>
      </c>
      <c r="O107" s="56">
        <f t="shared" si="39"/>
        <v>0</v>
      </c>
      <c r="P107" s="56">
        <f t="shared" si="39"/>
        <v>0</v>
      </c>
      <c r="Q107" s="56">
        <f t="shared" si="39"/>
        <v>0</v>
      </c>
      <c r="R107" s="56">
        <f t="shared" si="39"/>
        <v>0</v>
      </c>
      <c r="S107" s="56">
        <f t="shared" si="39"/>
        <v>0</v>
      </c>
      <c r="T107" s="56">
        <f t="shared" si="39"/>
        <v>0</v>
      </c>
    </row>
    <row r="108" spans="1:20" ht="15">
      <c r="A108" s="34" t="s">
        <v>146</v>
      </c>
      <c r="B108" s="19" t="s">
        <v>124</v>
      </c>
      <c r="C108" s="19" t="s">
        <v>15</v>
      </c>
      <c r="D108" s="19" t="s">
        <v>17</v>
      </c>
      <c r="E108" s="19" t="s">
        <v>18</v>
      </c>
      <c r="F108" s="20">
        <f>SUM(F109+F114+F117+F119)</f>
        <v>205000</v>
      </c>
      <c r="G108" s="20">
        <f>SUM(G109+G114+G117+G119)</f>
        <v>0</v>
      </c>
      <c r="H108" s="20">
        <f>SUM(H109+H114+H117+H119)</f>
        <v>-100000</v>
      </c>
      <c r="I108" s="44">
        <f aca="true" t="shared" si="40" ref="I108:T108">I109+I114</f>
        <v>0</v>
      </c>
      <c r="J108" s="44">
        <f t="shared" si="40"/>
        <v>0</v>
      </c>
      <c r="K108" s="44">
        <f t="shared" si="40"/>
        <v>0</v>
      </c>
      <c r="L108" s="44">
        <f t="shared" si="40"/>
        <v>0</v>
      </c>
      <c r="M108" s="44">
        <f t="shared" si="40"/>
        <v>0</v>
      </c>
      <c r="N108" s="44">
        <f t="shared" si="40"/>
        <v>0</v>
      </c>
      <c r="O108" s="44">
        <f t="shared" si="40"/>
        <v>0</v>
      </c>
      <c r="P108" s="44">
        <f t="shared" si="40"/>
        <v>0</v>
      </c>
      <c r="Q108" s="44">
        <f t="shared" si="40"/>
        <v>0</v>
      </c>
      <c r="R108" s="44">
        <f t="shared" si="40"/>
        <v>0</v>
      </c>
      <c r="S108" s="44">
        <f t="shared" si="40"/>
        <v>0</v>
      </c>
      <c r="T108" s="44">
        <f t="shared" si="40"/>
        <v>0</v>
      </c>
    </row>
    <row r="109" spans="1:20" ht="68.25" customHeight="1">
      <c r="A109" s="40" t="s">
        <v>147</v>
      </c>
      <c r="B109" s="16" t="s">
        <v>124</v>
      </c>
      <c r="C109" s="16" t="s">
        <v>15</v>
      </c>
      <c r="D109" s="16" t="s">
        <v>148</v>
      </c>
      <c r="E109" s="16" t="s">
        <v>18</v>
      </c>
      <c r="F109" s="17">
        <f>SUM(F110:F113)</f>
        <v>105000</v>
      </c>
      <c r="G109" s="17">
        <f>SUM(G110:G113)</f>
        <v>0</v>
      </c>
      <c r="H109" s="17">
        <f>SUM(H110:H113)</f>
        <v>-843000</v>
      </c>
      <c r="I109" s="17">
        <f aca="true" t="shared" si="41" ref="I109:T109">I113</f>
        <v>0</v>
      </c>
      <c r="J109" s="17">
        <f t="shared" si="41"/>
        <v>0</v>
      </c>
      <c r="K109" s="17">
        <f t="shared" si="41"/>
        <v>0</v>
      </c>
      <c r="L109" s="17">
        <f t="shared" si="41"/>
        <v>0</v>
      </c>
      <c r="M109" s="17">
        <f t="shared" si="41"/>
        <v>0</v>
      </c>
      <c r="N109" s="17">
        <f t="shared" si="41"/>
        <v>0</v>
      </c>
      <c r="O109" s="17">
        <f t="shared" si="41"/>
        <v>0</v>
      </c>
      <c r="P109" s="17">
        <f t="shared" si="41"/>
        <v>0</v>
      </c>
      <c r="Q109" s="17">
        <f t="shared" si="41"/>
        <v>0</v>
      </c>
      <c r="R109" s="17">
        <f t="shared" si="41"/>
        <v>0</v>
      </c>
      <c r="S109" s="17">
        <f t="shared" si="41"/>
        <v>0</v>
      </c>
      <c r="T109" s="17">
        <f t="shared" si="41"/>
        <v>0</v>
      </c>
    </row>
    <row r="110" spans="1:20" s="63" customFormat="1" ht="12.75" hidden="1">
      <c r="A110" s="31" t="s">
        <v>149</v>
      </c>
      <c r="B110" s="22" t="s">
        <v>124</v>
      </c>
      <c r="C110" s="22" t="s">
        <v>15</v>
      </c>
      <c r="D110" s="22" t="s">
        <v>150</v>
      </c>
      <c r="E110" s="22" t="s">
        <v>151</v>
      </c>
      <c r="F110" s="23">
        <v>5000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hidden="1">
      <c r="A111" s="64" t="s">
        <v>152</v>
      </c>
      <c r="B111" s="22" t="s">
        <v>124</v>
      </c>
      <c r="C111" s="22" t="s">
        <v>15</v>
      </c>
      <c r="D111" s="22" t="s">
        <v>150</v>
      </c>
      <c r="E111" s="22" t="s">
        <v>153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ht="25.5" hidden="1">
      <c r="A112" s="64" t="s">
        <v>154</v>
      </c>
      <c r="B112" s="22" t="s">
        <v>124</v>
      </c>
      <c r="C112" s="22" t="s">
        <v>15</v>
      </c>
      <c r="D112" s="22" t="s">
        <v>150</v>
      </c>
      <c r="E112" s="22" t="s">
        <v>155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24" customHeight="1">
      <c r="A113" s="24" t="s">
        <v>52</v>
      </c>
      <c r="B113" s="22" t="s">
        <v>124</v>
      </c>
      <c r="C113" s="22" t="s">
        <v>15</v>
      </c>
      <c r="D113" s="22" t="s">
        <v>148</v>
      </c>
      <c r="E113" s="22" t="s">
        <v>53</v>
      </c>
      <c r="F113" s="23">
        <v>100000</v>
      </c>
      <c r="G113" s="23"/>
      <c r="H113" s="23">
        <v>-843000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ht="28.5" customHeight="1">
      <c r="A114" s="40" t="s">
        <v>156</v>
      </c>
      <c r="B114" s="16" t="s">
        <v>124</v>
      </c>
      <c r="C114" s="16" t="s">
        <v>15</v>
      </c>
      <c r="D114" s="16" t="s">
        <v>157</v>
      </c>
      <c r="E114" s="16" t="s">
        <v>18</v>
      </c>
      <c r="F114" s="17">
        <f>SUM(F115:F116)</f>
        <v>0</v>
      </c>
      <c r="G114" s="17">
        <f>SUM(G115:G116)</f>
        <v>0</v>
      </c>
      <c r="H114" s="17">
        <f>SUM(H115:H116)</f>
        <v>0</v>
      </c>
      <c r="I114" s="17">
        <f aca="true" t="shared" si="42" ref="I114:T114">I115</f>
        <v>0</v>
      </c>
      <c r="J114" s="17">
        <f t="shared" si="42"/>
        <v>0</v>
      </c>
      <c r="K114" s="17">
        <f t="shared" si="42"/>
        <v>0</v>
      </c>
      <c r="L114" s="17">
        <f t="shared" si="42"/>
        <v>0</v>
      </c>
      <c r="M114" s="17">
        <f t="shared" si="42"/>
        <v>0</v>
      </c>
      <c r="N114" s="17">
        <f t="shared" si="42"/>
        <v>0</v>
      </c>
      <c r="O114" s="17">
        <f t="shared" si="42"/>
        <v>0</v>
      </c>
      <c r="P114" s="17">
        <f t="shared" si="42"/>
        <v>0</v>
      </c>
      <c r="Q114" s="17">
        <f t="shared" si="42"/>
        <v>0</v>
      </c>
      <c r="R114" s="17">
        <f t="shared" si="42"/>
        <v>0</v>
      </c>
      <c r="S114" s="17">
        <f t="shared" si="42"/>
        <v>0</v>
      </c>
      <c r="T114" s="17">
        <f t="shared" si="42"/>
        <v>0</v>
      </c>
    </row>
    <row r="115" spans="1:20" ht="21.75" customHeight="1">
      <c r="A115" s="31" t="s">
        <v>158</v>
      </c>
      <c r="B115" s="22" t="s">
        <v>124</v>
      </c>
      <c r="C115" s="22" t="s">
        <v>15</v>
      </c>
      <c r="D115" s="22" t="s">
        <v>157</v>
      </c>
      <c r="E115" s="22" t="s">
        <v>159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ht="21" customHeight="1" hidden="1">
      <c r="A116" s="31" t="s">
        <v>160</v>
      </c>
      <c r="B116" s="22" t="s">
        <v>124</v>
      </c>
      <c r="C116" s="22" t="s">
        <v>15</v>
      </c>
      <c r="D116" s="22" t="s">
        <v>161</v>
      </c>
      <c r="E116" s="22" t="s">
        <v>162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ht="12" customHeight="1" hidden="1">
      <c r="A117" s="30" t="s">
        <v>52</v>
      </c>
      <c r="B117" s="16" t="s">
        <v>124</v>
      </c>
      <c r="C117" s="16" t="s">
        <v>15</v>
      </c>
      <c r="D117" s="16" t="s">
        <v>99</v>
      </c>
      <c r="E117" s="16" t="s">
        <v>18</v>
      </c>
      <c r="F117" s="23">
        <f aca="true" t="shared" si="43" ref="F117:T117">SUM(F118)</f>
        <v>0</v>
      </c>
      <c r="G117" s="23">
        <f t="shared" si="43"/>
        <v>0</v>
      </c>
      <c r="H117" s="23">
        <f t="shared" si="43"/>
        <v>743000</v>
      </c>
      <c r="I117" s="23">
        <f t="shared" si="43"/>
        <v>0</v>
      </c>
      <c r="J117" s="23">
        <f t="shared" si="43"/>
        <v>0</v>
      </c>
      <c r="K117" s="23">
        <f t="shared" si="43"/>
        <v>0</v>
      </c>
      <c r="L117" s="23">
        <f t="shared" si="43"/>
        <v>0</v>
      </c>
      <c r="M117" s="23">
        <f t="shared" si="43"/>
        <v>0</v>
      </c>
      <c r="N117" s="23">
        <f t="shared" si="43"/>
        <v>0</v>
      </c>
      <c r="O117" s="23">
        <f t="shared" si="43"/>
        <v>0</v>
      </c>
      <c r="P117" s="23">
        <f t="shared" si="43"/>
        <v>0</v>
      </c>
      <c r="Q117" s="23">
        <f t="shared" si="43"/>
        <v>0</v>
      </c>
      <c r="R117" s="23">
        <f t="shared" si="43"/>
        <v>0</v>
      </c>
      <c r="S117" s="23">
        <f t="shared" si="43"/>
        <v>0</v>
      </c>
      <c r="T117" s="23">
        <f t="shared" si="43"/>
        <v>0</v>
      </c>
    </row>
    <row r="118" spans="1:20" ht="56.25" hidden="1">
      <c r="A118" s="31" t="s">
        <v>147</v>
      </c>
      <c r="B118" s="22" t="s">
        <v>124</v>
      </c>
      <c r="C118" s="22" t="s">
        <v>15</v>
      </c>
      <c r="D118" s="22" t="s">
        <v>99</v>
      </c>
      <c r="E118" s="22" t="s">
        <v>163</v>
      </c>
      <c r="F118" s="23"/>
      <c r="G118" s="23"/>
      <c r="H118" s="23">
        <v>743000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5.75" customHeight="1" hidden="1">
      <c r="A119" s="65" t="s">
        <v>143</v>
      </c>
      <c r="B119" s="25" t="s">
        <v>124</v>
      </c>
      <c r="C119" s="25" t="s">
        <v>15</v>
      </c>
      <c r="D119" s="25" t="s">
        <v>96</v>
      </c>
      <c r="E119" s="25" t="s">
        <v>18</v>
      </c>
      <c r="F119" s="26">
        <f>SUM(F120+F121)</f>
        <v>100000</v>
      </c>
      <c r="G119" s="26">
        <f>SUM(G120+G121)</f>
        <v>0</v>
      </c>
      <c r="H119" s="26">
        <f>SUM(H120+H121)</f>
        <v>0</v>
      </c>
      <c r="I119" s="26">
        <f>SUM(I120+I121)</f>
        <v>0</v>
      </c>
      <c r="J119" s="26">
        <f aca="true" t="shared" si="44" ref="J119:T119">SUM(J120+J121)</f>
        <v>0</v>
      </c>
      <c r="K119" s="26">
        <f t="shared" si="44"/>
        <v>0</v>
      </c>
      <c r="L119" s="26">
        <f t="shared" si="44"/>
        <v>0</v>
      </c>
      <c r="M119" s="26">
        <f t="shared" si="44"/>
        <v>0</v>
      </c>
      <c r="N119" s="26">
        <f t="shared" si="44"/>
        <v>0</v>
      </c>
      <c r="O119" s="26">
        <f t="shared" si="44"/>
        <v>0</v>
      </c>
      <c r="P119" s="26">
        <f t="shared" si="44"/>
        <v>0</v>
      </c>
      <c r="Q119" s="26">
        <f t="shared" si="44"/>
        <v>0</v>
      </c>
      <c r="R119" s="26">
        <f t="shared" si="44"/>
        <v>0</v>
      </c>
      <c r="S119" s="26">
        <f t="shared" si="44"/>
        <v>0</v>
      </c>
      <c r="T119" s="26">
        <f t="shared" si="44"/>
        <v>0</v>
      </c>
    </row>
    <row r="120" spans="1:20" ht="15" customHeight="1" hidden="1">
      <c r="A120" s="64" t="s">
        <v>152</v>
      </c>
      <c r="B120" s="22" t="s">
        <v>124</v>
      </c>
      <c r="C120" s="22" t="s">
        <v>15</v>
      </c>
      <c r="D120" s="22" t="s">
        <v>96</v>
      </c>
      <c r="E120" s="22" t="s">
        <v>153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ht="22.5" customHeight="1" hidden="1">
      <c r="A121" s="24" t="s">
        <v>164</v>
      </c>
      <c r="B121" s="22" t="s">
        <v>124</v>
      </c>
      <c r="C121" s="22" t="s">
        <v>15</v>
      </c>
      <c r="D121" s="22" t="s">
        <v>96</v>
      </c>
      <c r="E121" s="22" t="s">
        <v>165</v>
      </c>
      <c r="F121" s="23">
        <v>100000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ht="24.75" customHeight="1">
      <c r="A122" s="66" t="s">
        <v>166</v>
      </c>
      <c r="B122" s="46" t="s">
        <v>124</v>
      </c>
      <c r="C122" s="46" t="s">
        <v>20</v>
      </c>
      <c r="D122" s="46" t="s">
        <v>17</v>
      </c>
      <c r="E122" s="46" t="s">
        <v>18</v>
      </c>
      <c r="F122" s="17">
        <f>SUM(F127)</f>
        <v>85000</v>
      </c>
      <c r="G122" s="17">
        <f>SUM(G127+G123)</f>
        <v>0</v>
      </c>
      <c r="H122" s="17">
        <f>SUM(H127+H123)</f>
        <v>12129300</v>
      </c>
      <c r="I122" s="44">
        <f aca="true" t="shared" si="45" ref="I122:T122">I123</f>
        <v>0</v>
      </c>
      <c r="J122" s="44">
        <f t="shared" si="45"/>
        <v>10000</v>
      </c>
      <c r="K122" s="44">
        <f t="shared" si="45"/>
        <v>0</v>
      </c>
      <c r="L122" s="44">
        <f t="shared" si="45"/>
        <v>0</v>
      </c>
      <c r="M122" s="44">
        <f t="shared" si="45"/>
        <v>0</v>
      </c>
      <c r="N122" s="44">
        <f t="shared" si="45"/>
        <v>0</v>
      </c>
      <c r="O122" s="44">
        <f t="shared" si="45"/>
        <v>0</v>
      </c>
      <c r="P122" s="44">
        <f t="shared" si="45"/>
        <v>0</v>
      </c>
      <c r="Q122" s="44">
        <f t="shared" si="45"/>
        <v>0</v>
      </c>
      <c r="R122" s="44">
        <f t="shared" si="45"/>
        <v>0</v>
      </c>
      <c r="S122" s="44">
        <f t="shared" si="45"/>
        <v>0</v>
      </c>
      <c r="T122" s="44">
        <f t="shared" si="45"/>
        <v>0</v>
      </c>
    </row>
    <row r="123" spans="1:20" ht="25.5">
      <c r="A123" s="40" t="s">
        <v>156</v>
      </c>
      <c r="B123" s="48" t="s">
        <v>124</v>
      </c>
      <c r="C123" s="48" t="s">
        <v>20</v>
      </c>
      <c r="D123" s="48" t="s">
        <v>157</v>
      </c>
      <c r="E123" s="48" t="s">
        <v>18</v>
      </c>
      <c r="F123" s="17"/>
      <c r="G123" s="17">
        <f aca="true" t="shared" si="46" ref="G123:T123">G124</f>
        <v>0</v>
      </c>
      <c r="H123" s="17">
        <f t="shared" si="46"/>
        <v>9737300</v>
      </c>
      <c r="I123" s="17">
        <f t="shared" si="46"/>
        <v>0</v>
      </c>
      <c r="J123" s="17">
        <f t="shared" si="46"/>
        <v>10000</v>
      </c>
      <c r="K123" s="17">
        <f t="shared" si="46"/>
        <v>0</v>
      </c>
      <c r="L123" s="17">
        <f t="shared" si="46"/>
        <v>0</v>
      </c>
      <c r="M123" s="17">
        <f t="shared" si="46"/>
        <v>0</v>
      </c>
      <c r="N123" s="17">
        <f t="shared" si="46"/>
        <v>0</v>
      </c>
      <c r="O123" s="17">
        <f t="shared" si="46"/>
        <v>0</v>
      </c>
      <c r="P123" s="17">
        <f t="shared" si="46"/>
        <v>0</v>
      </c>
      <c r="Q123" s="17">
        <f t="shared" si="46"/>
        <v>0</v>
      </c>
      <c r="R123" s="17">
        <f t="shared" si="46"/>
        <v>0</v>
      </c>
      <c r="S123" s="17">
        <f t="shared" si="46"/>
        <v>0</v>
      </c>
      <c r="T123" s="17">
        <f t="shared" si="46"/>
        <v>0</v>
      </c>
    </row>
    <row r="124" spans="1:20" ht="12" customHeight="1">
      <c r="A124" s="67" t="s">
        <v>60</v>
      </c>
      <c r="B124" s="53" t="s">
        <v>124</v>
      </c>
      <c r="C124" s="53" t="s">
        <v>20</v>
      </c>
      <c r="D124" s="53" t="s">
        <v>157</v>
      </c>
      <c r="E124" s="53" t="s">
        <v>61</v>
      </c>
      <c r="F124" s="17"/>
      <c r="G124" s="23"/>
      <c r="H124" s="23">
        <v>9737300</v>
      </c>
      <c r="I124" s="23"/>
      <c r="J124" s="23">
        <v>10000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3" customHeight="1" hidden="1">
      <c r="A125" s="68" t="s">
        <v>167</v>
      </c>
      <c r="B125" s="48" t="s">
        <v>124</v>
      </c>
      <c r="C125" s="48" t="s">
        <v>20</v>
      </c>
      <c r="D125" s="48" t="s">
        <v>168</v>
      </c>
      <c r="E125" s="48" t="s">
        <v>18</v>
      </c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1:20" ht="25.5" hidden="1">
      <c r="A126" s="67" t="s">
        <v>169</v>
      </c>
      <c r="B126" s="53" t="s">
        <v>124</v>
      </c>
      <c r="C126" s="53" t="s">
        <v>20</v>
      </c>
      <c r="D126" s="53" t="s">
        <v>168</v>
      </c>
      <c r="E126" s="53" t="s">
        <v>170</v>
      </c>
      <c r="F126" s="1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ht="12.75" hidden="1">
      <c r="A127" s="69" t="s">
        <v>143</v>
      </c>
      <c r="B127" s="16" t="s">
        <v>124</v>
      </c>
      <c r="C127" s="16" t="s">
        <v>20</v>
      </c>
      <c r="D127" s="16" t="s">
        <v>96</v>
      </c>
      <c r="E127" s="16" t="s">
        <v>18</v>
      </c>
      <c r="F127" s="17">
        <f>SUM(F128:F141)</f>
        <v>85000</v>
      </c>
      <c r="G127" s="17">
        <f>SUM(G128:G141)</f>
        <v>0</v>
      </c>
      <c r="H127" s="17">
        <f>SUM(H128:H141)</f>
        <v>2392000</v>
      </c>
      <c r="I127" s="17">
        <f>SUM(I128:I141)</f>
        <v>0</v>
      </c>
      <c r="J127" s="17">
        <f aca="true" t="shared" si="47" ref="J127:T127">SUM(J128:J141)</f>
        <v>1195524</v>
      </c>
      <c r="K127" s="17">
        <f t="shared" si="47"/>
        <v>0</v>
      </c>
      <c r="L127" s="17">
        <f t="shared" si="47"/>
        <v>0</v>
      </c>
      <c r="M127" s="17">
        <f t="shared" si="47"/>
        <v>0</v>
      </c>
      <c r="N127" s="17">
        <f t="shared" si="47"/>
        <v>0</v>
      </c>
      <c r="O127" s="17">
        <f t="shared" si="47"/>
        <v>0</v>
      </c>
      <c r="P127" s="17">
        <f t="shared" si="47"/>
        <v>0</v>
      </c>
      <c r="Q127" s="17">
        <f t="shared" si="47"/>
        <v>0</v>
      </c>
      <c r="R127" s="17">
        <f t="shared" si="47"/>
        <v>0</v>
      </c>
      <c r="S127" s="17">
        <f t="shared" si="47"/>
        <v>0</v>
      </c>
      <c r="T127" s="17">
        <f t="shared" si="47"/>
        <v>0</v>
      </c>
    </row>
    <row r="128" spans="1:20" ht="12.75" hidden="1">
      <c r="A128" s="64" t="s">
        <v>149</v>
      </c>
      <c r="B128" s="22" t="s">
        <v>124</v>
      </c>
      <c r="C128" s="22" t="s">
        <v>20</v>
      </c>
      <c r="D128" s="22" t="s">
        <v>96</v>
      </c>
      <c r="E128" s="22" t="s">
        <v>151</v>
      </c>
      <c r="F128" s="23">
        <f>65000+20000</f>
        <v>85000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7.25" customHeight="1">
      <c r="A129" s="70" t="s">
        <v>171</v>
      </c>
      <c r="B129" s="71" t="s">
        <v>124</v>
      </c>
      <c r="C129" s="71" t="s">
        <v>37</v>
      </c>
      <c r="D129" s="71" t="s">
        <v>17</v>
      </c>
      <c r="E129" s="71" t="s">
        <v>18</v>
      </c>
      <c r="F129" s="23"/>
      <c r="G129" s="23"/>
      <c r="H129" s="23"/>
      <c r="I129" s="44">
        <f aca="true" t="shared" si="48" ref="I129:T129">I130+I132+I134+I136+I153</f>
        <v>0</v>
      </c>
      <c r="J129" s="44">
        <f t="shared" si="48"/>
        <v>410508</v>
      </c>
      <c r="K129" s="44">
        <f t="shared" si="48"/>
        <v>0</v>
      </c>
      <c r="L129" s="44">
        <f t="shared" si="48"/>
        <v>0</v>
      </c>
      <c r="M129" s="44">
        <f t="shared" si="48"/>
        <v>0</v>
      </c>
      <c r="N129" s="44">
        <f t="shared" si="48"/>
        <v>0</v>
      </c>
      <c r="O129" s="44">
        <f t="shared" si="48"/>
        <v>0</v>
      </c>
      <c r="P129" s="44">
        <f t="shared" si="48"/>
        <v>0</v>
      </c>
      <c r="Q129" s="44">
        <f t="shared" si="48"/>
        <v>0</v>
      </c>
      <c r="R129" s="44">
        <f t="shared" si="48"/>
        <v>0</v>
      </c>
      <c r="S129" s="44">
        <f t="shared" si="48"/>
        <v>0</v>
      </c>
      <c r="T129" s="44">
        <f t="shared" si="48"/>
        <v>0</v>
      </c>
    </row>
    <row r="130" spans="1:20" ht="25.5">
      <c r="A130" s="64" t="s">
        <v>172</v>
      </c>
      <c r="B130" s="72" t="s">
        <v>124</v>
      </c>
      <c r="C130" s="72" t="s">
        <v>37</v>
      </c>
      <c r="D130" s="72" t="s">
        <v>173</v>
      </c>
      <c r="E130" s="72" t="s">
        <v>18</v>
      </c>
      <c r="F130" s="23"/>
      <c r="G130" s="23"/>
      <c r="H130" s="23"/>
      <c r="I130" s="23">
        <f aca="true" t="shared" si="49" ref="I130:T130">I131</f>
        <v>0</v>
      </c>
      <c r="J130" s="23">
        <f t="shared" si="49"/>
        <v>179872</v>
      </c>
      <c r="K130" s="23">
        <f t="shared" si="49"/>
        <v>0</v>
      </c>
      <c r="L130" s="23">
        <f t="shared" si="49"/>
        <v>0</v>
      </c>
      <c r="M130" s="23">
        <f t="shared" si="49"/>
        <v>0</v>
      </c>
      <c r="N130" s="23">
        <f t="shared" si="49"/>
        <v>0</v>
      </c>
      <c r="O130" s="23">
        <f t="shared" si="49"/>
        <v>0</v>
      </c>
      <c r="P130" s="23">
        <f t="shared" si="49"/>
        <v>0</v>
      </c>
      <c r="Q130" s="23">
        <f t="shared" si="49"/>
        <v>0</v>
      </c>
      <c r="R130" s="23">
        <f t="shared" si="49"/>
        <v>0</v>
      </c>
      <c r="S130" s="23">
        <f t="shared" si="49"/>
        <v>0</v>
      </c>
      <c r="T130" s="23">
        <f t="shared" si="49"/>
        <v>0</v>
      </c>
    </row>
    <row r="131" spans="1:20" ht="12.75">
      <c r="A131" s="64" t="s">
        <v>60</v>
      </c>
      <c r="B131" s="72" t="s">
        <v>124</v>
      </c>
      <c r="C131" s="72" t="s">
        <v>37</v>
      </c>
      <c r="D131" s="72" t="s">
        <v>173</v>
      </c>
      <c r="E131" s="72" t="s">
        <v>61</v>
      </c>
      <c r="F131" s="23"/>
      <c r="G131" s="23"/>
      <c r="H131" s="23"/>
      <c r="I131" s="23"/>
      <c r="J131" s="23">
        <v>179872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12.75">
      <c r="A132" s="64" t="s">
        <v>174</v>
      </c>
      <c r="B132" s="72" t="s">
        <v>124</v>
      </c>
      <c r="C132" s="72" t="s">
        <v>37</v>
      </c>
      <c r="D132" s="72" t="s">
        <v>175</v>
      </c>
      <c r="E132" s="72" t="s">
        <v>18</v>
      </c>
      <c r="F132" s="23"/>
      <c r="G132" s="23"/>
      <c r="H132" s="23"/>
      <c r="I132" s="23">
        <f aca="true" t="shared" si="50" ref="I132:T132">I133</f>
        <v>0</v>
      </c>
      <c r="J132" s="23">
        <f t="shared" si="50"/>
        <v>102636</v>
      </c>
      <c r="K132" s="23">
        <f t="shared" si="50"/>
        <v>0</v>
      </c>
      <c r="L132" s="23">
        <f t="shared" si="50"/>
        <v>0</v>
      </c>
      <c r="M132" s="23">
        <f t="shared" si="50"/>
        <v>0</v>
      </c>
      <c r="N132" s="23">
        <f t="shared" si="50"/>
        <v>0</v>
      </c>
      <c r="O132" s="23">
        <f t="shared" si="50"/>
        <v>0</v>
      </c>
      <c r="P132" s="23">
        <f t="shared" si="50"/>
        <v>0</v>
      </c>
      <c r="Q132" s="23">
        <f t="shared" si="50"/>
        <v>0</v>
      </c>
      <c r="R132" s="23">
        <f t="shared" si="50"/>
        <v>0</v>
      </c>
      <c r="S132" s="23">
        <f t="shared" si="50"/>
        <v>0</v>
      </c>
      <c r="T132" s="23">
        <f t="shared" si="50"/>
        <v>0</v>
      </c>
    </row>
    <row r="133" spans="1:20" ht="12.75">
      <c r="A133" s="64" t="s">
        <v>60</v>
      </c>
      <c r="B133" s="72" t="s">
        <v>124</v>
      </c>
      <c r="C133" s="72" t="s">
        <v>37</v>
      </c>
      <c r="D133" s="72" t="s">
        <v>175</v>
      </c>
      <c r="E133" s="72" t="s">
        <v>61</v>
      </c>
      <c r="F133" s="23"/>
      <c r="G133" s="23"/>
      <c r="H133" s="23"/>
      <c r="I133" s="23"/>
      <c r="J133" s="23">
        <v>102636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ht="36">
      <c r="A134" s="73" t="s">
        <v>176</v>
      </c>
      <c r="B134" s="72" t="s">
        <v>124</v>
      </c>
      <c r="C134" s="72" t="s">
        <v>37</v>
      </c>
      <c r="D134" s="72" t="s">
        <v>177</v>
      </c>
      <c r="E134" s="72" t="s">
        <v>18</v>
      </c>
      <c r="F134" s="23"/>
      <c r="G134" s="23"/>
      <c r="H134" s="23"/>
      <c r="I134" s="23">
        <f aca="true" t="shared" si="51" ref="I134:T134">I135</f>
        <v>0</v>
      </c>
      <c r="J134" s="23">
        <f t="shared" si="51"/>
        <v>102000</v>
      </c>
      <c r="K134" s="23">
        <f t="shared" si="51"/>
        <v>0</v>
      </c>
      <c r="L134" s="23">
        <f t="shared" si="51"/>
        <v>0</v>
      </c>
      <c r="M134" s="23">
        <f t="shared" si="51"/>
        <v>0</v>
      </c>
      <c r="N134" s="23">
        <f t="shared" si="51"/>
        <v>0</v>
      </c>
      <c r="O134" s="23">
        <f t="shared" si="51"/>
        <v>0</v>
      </c>
      <c r="P134" s="23">
        <f t="shared" si="51"/>
        <v>0</v>
      </c>
      <c r="Q134" s="23">
        <f t="shared" si="51"/>
        <v>0</v>
      </c>
      <c r="R134" s="23">
        <f t="shared" si="51"/>
        <v>0</v>
      </c>
      <c r="S134" s="23">
        <f t="shared" si="51"/>
        <v>0</v>
      </c>
      <c r="T134" s="23">
        <f t="shared" si="51"/>
        <v>0</v>
      </c>
    </row>
    <row r="135" spans="1:20" ht="12.75">
      <c r="A135" s="64" t="s">
        <v>60</v>
      </c>
      <c r="B135" s="72" t="s">
        <v>124</v>
      </c>
      <c r="C135" s="72" t="s">
        <v>37</v>
      </c>
      <c r="D135" s="72" t="s">
        <v>177</v>
      </c>
      <c r="E135" s="72" t="s">
        <v>61</v>
      </c>
      <c r="F135" s="23"/>
      <c r="G135" s="23"/>
      <c r="H135" s="23"/>
      <c r="I135" s="23"/>
      <c r="J135" s="23">
        <v>102000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13.5" customHeight="1">
      <c r="A136" s="64" t="s">
        <v>178</v>
      </c>
      <c r="B136" s="72" t="s">
        <v>124</v>
      </c>
      <c r="C136" s="72" t="s">
        <v>37</v>
      </c>
      <c r="D136" s="72" t="s">
        <v>179</v>
      </c>
      <c r="E136" s="72" t="s">
        <v>18</v>
      </c>
      <c r="F136" s="23"/>
      <c r="G136" s="23"/>
      <c r="H136" s="23"/>
      <c r="I136" s="23">
        <f aca="true" t="shared" si="52" ref="I136:T136">I152</f>
        <v>0</v>
      </c>
      <c r="J136" s="23">
        <f t="shared" si="52"/>
        <v>16000</v>
      </c>
      <c r="K136" s="23">
        <f t="shared" si="52"/>
        <v>0</v>
      </c>
      <c r="L136" s="23">
        <f t="shared" si="52"/>
        <v>0</v>
      </c>
      <c r="M136" s="23">
        <f t="shared" si="52"/>
        <v>0</v>
      </c>
      <c r="N136" s="23">
        <f t="shared" si="52"/>
        <v>0</v>
      </c>
      <c r="O136" s="23">
        <f t="shared" si="52"/>
        <v>0</v>
      </c>
      <c r="P136" s="23">
        <f t="shared" si="52"/>
        <v>0</v>
      </c>
      <c r="Q136" s="23">
        <f t="shared" si="52"/>
        <v>0</v>
      </c>
      <c r="R136" s="23">
        <f t="shared" si="52"/>
        <v>0</v>
      </c>
      <c r="S136" s="23">
        <f t="shared" si="52"/>
        <v>0</v>
      </c>
      <c r="T136" s="23">
        <f t="shared" si="52"/>
        <v>0</v>
      </c>
    </row>
    <row r="137" spans="1:20" ht="12.75" hidden="1">
      <c r="A137" s="64"/>
      <c r="B137" s="72" t="s">
        <v>124</v>
      </c>
      <c r="C137" s="72" t="s">
        <v>37</v>
      </c>
      <c r="D137" s="72" t="s">
        <v>180</v>
      </c>
      <c r="E137" s="72" t="s">
        <v>181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12.75" hidden="1">
      <c r="A138" s="64"/>
      <c r="B138" s="72" t="s">
        <v>124</v>
      </c>
      <c r="C138" s="72" t="s">
        <v>37</v>
      </c>
      <c r="D138" s="72" t="s">
        <v>180</v>
      </c>
      <c r="E138" s="72" t="s">
        <v>181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ht="14.25" customHeight="1" hidden="1">
      <c r="A139" s="64"/>
      <c r="B139" s="72" t="s">
        <v>124</v>
      </c>
      <c r="C139" s="72" t="s">
        <v>37</v>
      </c>
      <c r="D139" s="72" t="s">
        <v>180</v>
      </c>
      <c r="E139" s="72" t="s">
        <v>181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ht="12.75" hidden="1">
      <c r="A140" s="64" t="s">
        <v>152</v>
      </c>
      <c r="B140" s="72" t="s">
        <v>124</v>
      </c>
      <c r="C140" s="72" t="s">
        <v>20</v>
      </c>
      <c r="D140" s="72" t="s">
        <v>96</v>
      </c>
      <c r="E140" s="72" t="s">
        <v>153</v>
      </c>
      <c r="F140" s="23"/>
      <c r="G140" s="23"/>
      <c r="H140" s="23">
        <v>2392000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25.5" hidden="1">
      <c r="A141" s="64" t="s">
        <v>154</v>
      </c>
      <c r="B141" s="72" t="s">
        <v>124</v>
      </c>
      <c r="C141" s="72" t="s">
        <v>20</v>
      </c>
      <c r="D141" s="72" t="s">
        <v>96</v>
      </c>
      <c r="E141" s="72" t="s">
        <v>155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 ht="21.75" hidden="1">
      <c r="A142" s="74" t="s">
        <v>182</v>
      </c>
      <c r="B142" s="71" t="s">
        <v>124</v>
      </c>
      <c r="C142" s="71" t="s">
        <v>124</v>
      </c>
      <c r="D142" s="75" t="s">
        <v>17</v>
      </c>
      <c r="E142" s="71" t="s">
        <v>18</v>
      </c>
      <c r="F142" s="20">
        <f>SUM(F143+F149+F152+F145+F147)</f>
        <v>0</v>
      </c>
      <c r="G142" s="20">
        <f>SUM(G143+G149+G152+G145+G147)</f>
        <v>0</v>
      </c>
      <c r="H142" s="20">
        <f>SUM(H143+H149+H152+H145+H147)</f>
        <v>0</v>
      </c>
      <c r="I142" s="20">
        <f>SUM(I143+I149+I152+I145+I147)</f>
        <v>0</v>
      </c>
      <c r="J142" s="20">
        <f aca="true" t="shared" si="53" ref="J142:T142">SUM(J143+J149+J152+J145+J147)</f>
        <v>16000</v>
      </c>
      <c r="K142" s="20">
        <f t="shared" si="53"/>
        <v>0</v>
      </c>
      <c r="L142" s="20">
        <f t="shared" si="53"/>
        <v>0</v>
      </c>
      <c r="M142" s="20">
        <f t="shared" si="53"/>
        <v>0</v>
      </c>
      <c r="N142" s="20">
        <f t="shared" si="53"/>
        <v>0</v>
      </c>
      <c r="O142" s="20">
        <f t="shared" si="53"/>
        <v>0</v>
      </c>
      <c r="P142" s="20">
        <f t="shared" si="53"/>
        <v>0</v>
      </c>
      <c r="Q142" s="20">
        <f t="shared" si="53"/>
        <v>0</v>
      </c>
      <c r="R142" s="20">
        <f t="shared" si="53"/>
        <v>0</v>
      </c>
      <c r="S142" s="20">
        <f t="shared" si="53"/>
        <v>0</v>
      </c>
      <c r="T142" s="20">
        <f t="shared" si="53"/>
        <v>0</v>
      </c>
    </row>
    <row r="143" spans="1:20" ht="39" customHeight="1" hidden="1">
      <c r="A143" s="36" t="s">
        <v>36</v>
      </c>
      <c r="B143" s="72" t="s">
        <v>124</v>
      </c>
      <c r="C143" s="72" t="s">
        <v>124</v>
      </c>
      <c r="D143" s="72" t="s">
        <v>24</v>
      </c>
      <c r="E143" s="72" t="s">
        <v>18</v>
      </c>
      <c r="F143" s="17">
        <f aca="true" t="shared" si="54" ref="F143:T143">SUM(F144)</f>
        <v>0</v>
      </c>
      <c r="G143" s="17">
        <f t="shared" si="54"/>
        <v>0</v>
      </c>
      <c r="H143" s="17">
        <f t="shared" si="54"/>
        <v>0</v>
      </c>
      <c r="I143" s="17">
        <f t="shared" si="54"/>
        <v>0</v>
      </c>
      <c r="J143" s="17">
        <f t="shared" si="54"/>
        <v>0</v>
      </c>
      <c r="K143" s="17">
        <f t="shared" si="54"/>
        <v>0</v>
      </c>
      <c r="L143" s="17">
        <f t="shared" si="54"/>
        <v>0</v>
      </c>
      <c r="M143" s="17">
        <f t="shared" si="54"/>
        <v>0</v>
      </c>
      <c r="N143" s="17">
        <f t="shared" si="54"/>
        <v>0</v>
      </c>
      <c r="O143" s="17">
        <f t="shared" si="54"/>
        <v>0</v>
      </c>
      <c r="P143" s="17">
        <f t="shared" si="54"/>
        <v>0</v>
      </c>
      <c r="Q143" s="17">
        <f t="shared" si="54"/>
        <v>0</v>
      </c>
      <c r="R143" s="17">
        <f t="shared" si="54"/>
        <v>0</v>
      </c>
      <c r="S143" s="17">
        <f t="shared" si="54"/>
        <v>0</v>
      </c>
      <c r="T143" s="17">
        <f t="shared" si="54"/>
        <v>0</v>
      </c>
    </row>
    <row r="144" spans="1:20" ht="6.75" customHeight="1" hidden="1">
      <c r="A144" s="21" t="s">
        <v>149</v>
      </c>
      <c r="B144" s="72" t="s">
        <v>124</v>
      </c>
      <c r="C144" s="72" t="s">
        <v>124</v>
      </c>
      <c r="D144" s="72" t="s">
        <v>24</v>
      </c>
      <c r="E144" s="72" t="s">
        <v>151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6.75" customHeight="1" hidden="1">
      <c r="A145" s="76" t="s">
        <v>183</v>
      </c>
      <c r="B145" s="72" t="s">
        <v>124</v>
      </c>
      <c r="C145" s="72" t="s">
        <v>124</v>
      </c>
      <c r="D145" s="72" t="s">
        <v>184</v>
      </c>
      <c r="E145" s="72" t="s">
        <v>18</v>
      </c>
      <c r="F145" s="62">
        <f aca="true" t="shared" si="55" ref="F145:T145">SUM(F146)</f>
        <v>0</v>
      </c>
      <c r="G145" s="62">
        <f t="shared" si="55"/>
        <v>0</v>
      </c>
      <c r="H145" s="62">
        <f t="shared" si="55"/>
        <v>0</v>
      </c>
      <c r="I145" s="62">
        <f t="shared" si="55"/>
        <v>0</v>
      </c>
      <c r="J145" s="62">
        <f t="shared" si="55"/>
        <v>0</v>
      </c>
      <c r="K145" s="62">
        <f t="shared" si="55"/>
        <v>0</v>
      </c>
      <c r="L145" s="62">
        <f t="shared" si="55"/>
        <v>0</v>
      </c>
      <c r="M145" s="62">
        <f t="shared" si="55"/>
        <v>0</v>
      </c>
      <c r="N145" s="62">
        <f t="shared" si="55"/>
        <v>0</v>
      </c>
      <c r="O145" s="62">
        <f t="shared" si="55"/>
        <v>0</v>
      </c>
      <c r="P145" s="62">
        <f t="shared" si="55"/>
        <v>0</v>
      </c>
      <c r="Q145" s="62">
        <f t="shared" si="55"/>
        <v>0</v>
      </c>
      <c r="R145" s="62">
        <f t="shared" si="55"/>
        <v>0</v>
      </c>
      <c r="S145" s="62">
        <f t="shared" si="55"/>
        <v>0</v>
      </c>
      <c r="T145" s="62">
        <f t="shared" si="55"/>
        <v>0</v>
      </c>
    </row>
    <row r="146" spans="1:20" ht="9" customHeight="1" hidden="1">
      <c r="A146" s="64" t="s">
        <v>152</v>
      </c>
      <c r="B146" s="72" t="s">
        <v>124</v>
      </c>
      <c r="C146" s="72" t="s">
        <v>124</v>
      </c>
      <c r="D146" s="72" t="s">
        <v>184</v>
      </c>
      <c r="E146" s="72" t="s">
        <v>153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t="11.25" customHeight="1" hidden="1">
      <c r="A147" s="64" t="s">
        <v>185</v>
      </c>
      <c r="B147" s="72" t="s">
        <v>124</v>
      </c>
      <c r="C147" s="72" t="s">
        <v>124</v>
      </c>
      <c r="D147" s="72" t="s">
        <v>186</v>
      </c>
      <c r="E147" s="72" t="s">
        <v>18</v>
      </c>
      <c r="F147" s="23">
        <f aca="true" t="shared" si="56" ref="F147:T147">SUM(F148)</f>
        <v>0</v>
      </c>
      <c r="G147" s="23">
        <f t="shared" si="56"/>
        <v>0</v>
      </c>
      <c r="H147" s="23">
        <f t="shared" si="56"/>
        <v>0</v>
      </c>
      <c r="I147" s="23">
        <f t="shared" si="56"/>
        <v>0</v>
      </c>
      <c r="J147" s="23">
        <f t="shared" si="56"/>
        <v>0</v>
      </c>
      <c r="K147" s="23">
        <f t="shared" si="56"/>
        <v>0</v>
      </c>
      <c r="L147" s="23">
        <f t="shared" si="56"/>
        <v>0</v>
      </c>
      <c r="M147" s="23">
        <f t="shared" si="56"/>
        <v>0</v>
      </c>
      <c r="N147" s="23">
        <f t="shared" si="56"/>
        <v>0</v>
      </c>
      <c r="O147" s="23">
        <f t="shared" si="56"/>
        <v>0</v>
      </c>
      <c r="P147" s="23">
        <f t="shared" si="56"/>
        <v>0</v>
      </c>
      <c r="Q147" s="23">
        <f t="shared" si="56"/>
        <v>0</v>
      </c>
      <c r="R147" s="23">
        <f t="shared" si="56"/>
        <v>0</v>
      </c>
      <c r="S147" s="23">
        <f t="shared" si="56"/>
        <v>0</v>
      </c>
      <c r="T147" s="23">
        <f t="shared" si="56"/>
        <v>0</v>
      </c>
    </row>
    <row r="148" spans="1:20" ht="9" customHeight="1" hidden="1">
      <c r="A148" s="64" t="s">
        <v>154</v>
      </c>
      <c r="B148" s="72" t="s">
        <v>124</v>
      </c>
      <c r="C148" s="72" t="s">
        <v>124</v>
      </c>
      <c r="D148" s="72" t="s">
        <v>186</v>
      </c>
      <c r="E148" s="72" t="s">
        <v>155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" customHeight="1" hidden="1">
      <c r="A149" s="41" t="s">
        <v>187</v>
      </c>
      <c r="B149" s="72" t="s">
        <v>124</v>
      </c>
      <c r="C149" s="72" t="s">
        <v>124</v>
      </c>
      <c r="D149" s="72" t="s">
        <v>188</v>
      </c>
      <c r="E149" s="72" t="s">
        <v>18</v>
      </c>
      <c r="F149" s="17">
        <f>SUM(F150:F151)</f>
        <v>0</v>
      </c>
      <c r="G149" s="17">
        <f>SUM(G150:G151)</f>
        <v>0</v>
      </c>
      <c r="H149" s="17">
        <f>SUM(H150:H151)</f>
        <v>0</v>
      </c>
      <c r="I149" s="17">
        <f>SUM(I150:I151)</f>
        <v>0</v>
      </c>
      <c r="J149" s="17">
        <f aca="true" t="shared" si="57" ref="J149:T149">SUM(J150:J151)</f>
        <v>0</v>
      </c>
      <c r="K149" s="17">
        <f t="shared" si="57"/>
        <v>0</v>
      </c>
      <c r="L149" s="17">
        <f t="shared" si="57"/>
        <v>0</v>
      </c>
      <c r="M149" s="17">
        <f t="shared" si="57"/>
        <v>0</v>
      </c>
      <c r="N149" s="17">
        <f t="shared" si="57"/>
        <v>0</v>
      </c>
      <c r="O149" s="17">
        <f t="shared" si="57"/>
        <v>0</v>
      </c>
      <c r="P149" s="17">
        <f t="shared" si="57"/>
        <v>0</v>
      </c>
      <c r="Q149" s="17">
        <f t="shared" si="57"/>
        <v>0</v>
      </c>
      <c r="R149" s="17">
        <f t="shared" si="57"/>
        <v>0</v>
      </c>
      <c r="S149" s="17">
        <f t="shared" si="57"/>
        <v>0</v>
      </c>
      <c r="T149" s="17">
        <f t="shared" si="57"/>
        <v>0</v>
      </c>
    </row>
    <row r="150" spans="1:20" ht="10.5" customHeight="1" hidden="1">
      <c r="A150" s="24" t="s">
        <v>149</v>
      </c>
      <c r="B150" s="72" t="s">
        <v>124</v>
      </c>
      <c r="C150" s="72" t="s">
        <v>124</v>
      </c>
      <c r="D150" s="72" t="s">
        <v>188</v>
      </c>
      <c r="E150" s="72" t="s">
        <v>151</v>
      </c>
      <c r="F150" s="23">
        <f>2833000-2833000</f>
        <v>0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ht="13.5" customHeight="1" hidden="1">
      <c r="A151" s="24" t="s">
        <v>189</v>
      </c>
      <c r="B151" s="72" t="s">
        <v>124</v>
      </c>
      <c r="C151" s="72" t="s">
        <v>124</v>
      </c>
      <c r="D151" s="72" t="s">
        <v>188</v>
      </c>
      <c r="E151" s="72" t="s">
        <v>190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t="15.75" customHeight="1">
      <c r="A152" s="77" t="s">
        <v>60</v>
      </c>
      <c r="B152" s="72" t="s">
        <v>124</v>
      </c>
      <c r="C152" s="72" t="s">
        <v>37</v>
      </c>
      <c r="D152" s="72" t="s">
        <v>179</v>
      </c>
      <c r="E152" s="72" t="s">
        <v>61</v>
      </c>
      <c r="F152" s="17">
        <f>SUM(F153:F153)</f>
        <v>0</v>
      </c>
      <c r="G152" s="17">
        <f>SUM(G153:G153)</f>
        <v>0</v>
      </c>
      <c r="H152" s="17">
        <f>SUM(H153:H153)</f>
        <v>0</v>
      </c>
      <c r="I152" s="17"/>
      <c r="J152" s="17">
        <v>16000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8" customHeight="1">
      <c r="A153" s="24" t="s">
        <v>191</v>
      </c>
      <c r="B153" s="72" t="s">
        <v>124</v>
      </c>
      <c r="C153" s="72" t="s">
        <v>37</v>
      </c>
      <c r="D153" s="72" t="s">
        <v>192</v>
      </c>
      <c r="E153" s="72" t="s">
        <v>18</v>
      </c>
      <c r="F153" s="23"/>
      <c r="G153" s="23"/>
      <c r="H153" s="23"/>
      <c r="I153" s="23">
        <f aca="true" t="shared" si="58" ref="I153:T153">I154</f>
        <v>0</v>
      </c>
      <c r="J153" s="23">
        <f t="shared" si="58"/>
        <v>10000</v>
      </c>
      <c r="K153" s="23">
        <f t="shared" si="58"/>
        <v>0</v>
      </c>
      <c r="L153" s="23">
        <f t="shared" si="58"/>
        <v>0</v>
      </c>
      <c r="M153" s="23">
        <f t="shared" si="58"/>
        <v>0</v>
      </c>
      <c r="N153" s="23">
        <f t="shared" si="58"/>
        <v>0</v>
      </c>
      <c r="O153" s="23">
        <f t="shared" si="58"/>
        <v>0</v>
      </c>
      <c r="P153" s="23">
        <f t="shared" si="58"/>
        <v>0</v>
      </c>
      <c r="Q153" s="23">
        <f t="shared" si="58"/>
        <v>0</v>
      </c>
      <c r="R153" s="23">
        <f t="shared" si="58"/>
        <v>0</v>
      </c>
      <c r="S153" s="23">
        <f t="shared" si="58"/>
        <v>0</v>
      </c>
      <c r="T153" s="23">
        <f t="shared" si="58"/>
        <v>0</v>
      </c>
    </row>
    <row r="154" spans="1:20" ht="17.25" customHeight="1">
      <c r="A154" s="77" t="s">
        <v>60</v>
      </c>
      <c r="B154" s="72" t="s">
        <v>124</v>
      </c>
      <c r="C154" s="72" t="s">
        <v>37</v>
      </c>
      <c r="D154" s="72" t="s">
        <v>192</v>
      </c>
      <c r="E154" s="72" t="s">
        <v>61</v>
      </c>
      <c r="F154" s="26">
        <f>SUM(F155)</f>
        <v>0</v>
      </c>
      <c r="G154" s="26">
        <f>SUM(G155)</f>
        <v>0</v>
      </c>
      <c r="H154" s="26">
        <f>SUM(H155)</f>
        <v>0</v>
      </c>
      <c r="I154" s="26"/>
      <c r="J154" s="26">
        <v>10000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21.75" customHeight="1" hidden="1">
      <c r="A155" s="24"/>
      <c r="B155" s="22" t="s">
        <v>124</v>
      </c>
      <c r="C155" s="22" t="s">
        <v>37</v>
      </c>
      <c r="D155" s="22" t="s">
        <v>150</v>
      </c>
      <c r="E155" s="22" t="s">
        <v>165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t="12.75">
      <c r="A156" s="64"/>
      <c r="B156" s="22"/>
      <c r="C156" s="22"/>
      <c r="D156" s="22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18">
      <c r="A157" s="78" t="s">
        <v>193</v>
      </c>
      <c r="B157" s="55" t="s">
        <v>194</v>
      </c>
      <c r="C157" s="55" t="s">
        <v>16</v>
      </c>
      <c r="D157" s="79" t="s">
        <v>17</v>
      </c>
      <c r="E157" s="55" t="s">
        <v>18</v>
      </c>
      <c r="F157" s="56">
        <f>SUM(F161)</f>
        <v>15500</v>
      </c>
      <c r="G157" s="56">
        <f>SUM(G161)</f>
        <v>0</v>
      </c>
      <c r="H157" s="56">
        <f>SUM(H161)</f>
        <v>0</v>
      </c>
      <c r="I157" s="56">
        <f aca="true" t="shared" si="59" ref="I157:T157">I164</f>
        <v>0</v>
      </c>
      <c r="J157" s="56">
        <f t="shared" si="59"/>
        <v>0</v>
      </c>
      <c r="K157" s="56">
        <f t="shared" si="59"/>
        <v>0</v>
      </c>
      <c r="L157" s="56">
        <f t="shared" si="59"/>
        <v>0</v>
      </c>
      <c r="M157" s="56">
        <f t="shared" si="59"/>
        <v>0</v>
      </c>
      <c r="N157" s="56">
        <f t="shared" si="59"/>
        <v>0</v>
      </c>
      <c r="O157" s="56">
        <f t="shared" si="59"/>
        <v>0</v>
      </c>
      <c r="P157" s="56">
        <f t="shared" si="59"/>
        <v>0</v>
      </c>
      <c r="Q157" s="56">
        <f t="shared" si="59"/>
        <v>0</v>
      </c>
      <c r="R157" s="56">
        <f t="shared" si="59"/>
        <v>0</v>
      </c>
      <c r="S157" s="56">
        <f t="shared" si="59"/>
        <v>0</v>
      </c>
      <c r="T157" s="56">
        <f t="shared" si="59"/>
        <v>0</v>
      </c>
    </row>
    <row r="158" spans="1:20" ht="27" customHeight="1" hidden="1">
      <c r="A158" s="80" t="s">
        <v>195</v>
      </c>
      <c r="B158" s="55" t="s">
        <v>194</v>
      </c>
      <c r="C158" s="55" t="s">
        <v>15</v>
      </c>
      <c r="D158" s="79" t="s">
        <v>17</v>
      </c>
      <c r="E158" s="55" t="s">
        <v>18</v>
      </c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</row>
    <row r="159" spans="1:20" ht="25.5" hidden="1">
      <c r="A159" s="81" t="s">
        <v>196</v>
      </c>
      <c r="B159" s="48" t="s">
        <v>194</v>
      </c>
      <c r="C159" s="48" t="s">
        <v>15</v>
      </c>
      <c r="D159" s="48" t="s">
        <v>161</v>
      </c>
      <c r="E159" s="48" t="s">
        <v>18</v>
      </c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</row>
    <row r="160" spans="1:20" ht="12.75" hidden="1">
      <c r="A160" s="81" t="s">
        <v>197</v>
      </c>
      <c r="B160" s="48" t="s">
        <v>194</v>
      </c>
      <c r="C160" s="48" t="s">
        <v>15</v>
      </c>
      <c r="D160" s="48" t="s">
        <v>161</v>
      </c>
      <c r="E160" s="48" t="s">
        <v>198</v>
      </c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</row>
    <row r="161" spans="1:20" ht="31.5" hidden="1">
      <c r="A161" s="82" t="s">
        <v>199</v>
      </c>
      <c r="B161" s="19" t="s">
        <v>194</v>
      </c>
      <c r="C161" s="19" t="s">
        <v>20</v>
      </c>
      <c r="D161" s="83" t="s">
        <v>17</v>
      </c>
      <c r="E161" s="19" t="s">
        <v>18</v>
      </c>
      <c r="F161" s="20">
        <f aca="true" t="shared" si="60" ref="F161:T162">SUM(F162)</f>
        <v>15500</v>
      </c>
      <c r="G161" s="20">
        <f t="shared" si="60"/>
        <v>0</v>
      </c>
      <c r="H161" s="20">
        <f t="shared" si="60"/>
        <v>0</v>
      </c>
      <c r="I161" s="20">
        <f t="shared" si="60"/>
        <v>0</v>
      </c>
      <c r="J161" s="20">
        <f t="shared" si="60"/>
        <v>0</v>
      </c>
      <c r="K161" s="20">
        <f t="shared" si="60"/>
        <v>0</v>
      </c>
      <c r="L161" s="20">
        <f t="shared" si="60"/>
        <v>0</v>
      </c>
      <c r="M161" s="20">
        <f t="shared" si="60"/>
        <v>0</v>
      </c>
      <c r="N161" s="20">
        <f t="shared" si="60"/>
        <v>0</v>
      </c>
      <c r="O161" s="20">
        <f t="shared" si="60"/>
        <v>0</v>
      </c>
      <c r="P161" s="20">
        <f t="shared" si="60"/>
        <v>0</v>
      </c>
      <c r="Q161" s="20">
        <f t="shared" si="60"/>
        <v>0</v>
      </c>
      <c r="R161" s="20">
        <f t="shared" si="60"/>
        <v>0</v>
      </c>
      <c r="S161" s="20">
        <f t="shared" si="60"/>
        <v>0</v>
      </c>
      <c r="T161" s="20">
        <f t="shared" si="60"/>
        <v>0</v>
      </c>
    </row>
    <row r="162" spans="1:20" ht="24" hidden="1">
      <c r="A162" s="30" t="s">
        <v>200</v>
      </c>
      <c r="B162" s="16" t="s">
        <v>194</v>
      </c>
      <c r="C162" s="16" t="s">
        <v>20</v>
      </c>
      <c r="D162" s="16" t="s">
        <v>201</v>
      </c>
      <c r="E162" s="16" t="s">
        <v>18</v>
      </c>
      <c r="F162" s="17">
        <f t="shared" si="60"/>
        <v>15500</v>
      </c>
      <c r="G162" s="17">
        <f t="shared" si="60"/>
        <v>0</v>
      </c>
      <c r="H162" s="17">
        <f t="shared" si="60"/>
        <v>0</v>
      </c>
      <c r="I162" s="17">
        <f t="shared" si="60"/>
        <v>0</v>
      </c>
      <c r="J162" s="17">
        <f t="shared" si="60"/>
        <v>0</v>
      </c>
      <c r="K162" s="17">
        <f t="shared" si="60"/>
        <v>0</v>
      </c>
      <c r="L162" s="17">
        <f t="shared" si="60"/>
        <v>0</v>
      </c>
      <c r="M162" s="17">
        <f t="shared" si="60"/>
        <v>0</v>
      </c>
      <c r="N162" s="17">
        <f t="shared" si="60"/>
        <v>0</v>
      </c>
      <c r="O162" s="17">
        <f t="shared" si="60"/>
        <v>0</v>
      </c>
      <c r="P162" s="17">
        <f t="shared" si="60"/>
        <v>0</v>
      </c>
      <c r="Q162" s="17">
        <f t="shared" si="60"/>
        <v>0</v>
      </c>
      <c r="R162" s="17">
        <f t="shared" si="60"/>
        <v>0</v>
      </c>
      <c r="S162" s="17">
        <f t="shared" si="60"/>
        <v>0</v>
      </c>
      <c r="T162" s="17">
        <f t="shared" si="60"/>
        <v>0</v>
      </c>
    </row>
    <row r="163" spans="1:20" ht="12.75" hidden="1">
      <c r="A163" s="31" t="s">
        <v>202</v>
      </c>
      <c r="B163" s="22" t="s">
        <v>194</v>
      </c>
      <c r="C163" s="22" t="s">
        <v>20</v>
      </c>
      <c r="D163" s="22" t="s">
        <v>201</v>
      </c>
      <c r="E163" s="22" t="s">
        <v>203</v>
      </c>
      <c r="F163" s="23">
        <v>15500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ht="45">
      <c r="A164" s="84" t="s">
        <v>204</v>
      </c>
      <c r="B164" s="22" t="s">
        <v>194</v>
      </c>
      <c r="C164" s="22" t="s">
        <v>37</v>
      </c>
      <c r="D164" s="22" t="s">
        <v>17</v>
      </c>
      <c r="E164" s="22" t="s">
        <v>18</v>
      </c>
      <c r="F164" s="23"/>
      <c r="G164" s="23"/>
      <c r="H164" s="23"/>
      <c r="I164" s="23">
        <f aca="true" t="shared" si="61" ref="I164:T165">I165</f>
        <v>0</v>
      </c>
      <c r="J164" s="23">
        <f t="shared" si="61"/>
        <v>0</v>
      </c>
      <c r="K164" s="23">
        <f t="shared" si="61"/>
        <v>0</v>
      </c>
      <c r="L164" s="23">
        <f t="shared" si="61"/>
        <v>0</v>
      </c>
      <c r="M164" s="23">
        <f t="shared" si="61"/>
        <v>0</v>
      </c>
      <c r="N164" s="23">
        <f t="shared" si="61"/>
        <v>0</v>
      </c>
      <c r="O164" s="23">
        <f t="shared" si="61"/>
        <v>0</v>
      </c>
      <c r="P164" s="23">
        <f t="shared" si="61"/>
        <v>0</v>
      </c>
      <c r="Q164" s="23">
        <f t="shared" si="61"/>
        <v>0</v>
      </c>
      <c r="R164" s="23">
        <f t="shared" si="61"/>
        <v>0</v>
      </c>
      <c r="S164" s="23">
        <f t="shared" si="61"/>
        <v>0</v>
      </c>
      <c r="T164" s="23">
        <f t="shared" si="61"/>
        <v>0</v>
      </c>
    </row>
    <row r="165" spans="1:20" ht="12.75">
      <c r="A165" s="18" t="s">
        <v>202</v>
      </c>
      <c r="B165" s="22" t="s">
        <v>194</v>
      </c>
      <c r="C165" s="22" t="s">
        <v>37</v>
      </c>
      <c r="D165" s="22" t="s">
        <v>205</v>
      </c>
      <c r="E165" s="22" t="s">
        <v>18</v>
      </c>
      <c r="F165" s="23"/>
      <c r="G165" s="23"/>
      <c r="H165" s="23"/>
      <c r="I165" s="23">
        <f t="shared" si="61"/>
        <v>0</v>
      </c>
      <c r="J165" s="23">
        <f t="shared" si="61"/>
        <v>0</v>
      </c>
      <c r="K165" s="23">
        <f t="shared" si="61"/>
        <v>0</v>
      </c>
      <c r="L165" s="23">
        <f t="shared" si="61"/>
        <v>0</v>
      </c>
      <c r="M165" s="23">
        <f t="shared" si="61"/>
        <v>0</v>
      </c>
      <c r="N165" s="23">
        <f t="shared" si="61"/>
        <v>0</v>
      </c>
      <c r="O165" s="23">
        <f t="shared" si="61"/>
        <v>0</v>
      </c>
      <c r="P165" s="23">
        <f t="shared" si="61"/>
        <v>0</v>
      </c>
      <c r="Q165" s="23">
        <f t="shared" si="61"/>
        <v>0</v>
      </c>
      <c r="R165" s="23">
        <f t="shared" si="61"/>
        <v>0</v>
      </c>
      <c r="S165" s="23">
        <f t="shared" si="61"/>
        <v>0</v>
      </c>
      <c r="T165" s="23">
        <f t="shared" si="61"/>
        <v>0</v>
      </c>
    </row>
    <row r="166" spans="1:20" ht="12.75">
      <c r="A166" s="31" t="s">
        <v>60</v>
      </c>
      <c r="B166" s="22" t="s">
        <v>194</v>
      </c>
      <c r="C166" s="22" t="s">
        <v>37</v>
      </c>
      <c r="D166" s="22" t="s">
        <v>205</v>
      </c>
      <c r="E166" s="22" t="s">
        <v>61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t="12.75">
      <c r="A167" s="31"/>
      <c r="B167" s="22"/>
      <c r="C167" s="22"/>
      <c r="D167" s="22"/>
      <c r="E167" s="2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t="12.75">
      <c r="A168" s="31"/>
      <c r="B168" s="22"/>
      <c r="C168" s="22"/>
      <c r="D168" s="22"/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t="18">
      <c r="A169" s="12" t="s">
        <v>206</v>
      </c>
      <c r="B169" s="55" t="s">
        <v>207</v>
      </c>
      <c r="C169" s="55" t="s">
        <v>16</v>
      </c>
      <c r="D169" s="79" t="s">
        <v>17</v>
      </c>
      <c r="E169" s="55" t="s">
        <v>18</v>
      </c>
      <c r="F169" s="56">
        <f>SUM(F170+F174+F191+F200)</f>
        <v>44768475</v>
      </c>
      <c r="G169" s="56">
        <f>SUM(G170+G174+G191+G200)</f>
        <v>0</v>
      </c>
      <c r="H169" s="56">
        <f>SUM(H170+H174+H191+H200)</f>
        <v>1098400</v>
      </c>
      <c r="I169" s="56">
        <f aca="true" t="shared" si="62" ref="I169:T169">I170+I174+I191+I200</f>
        <v>0</v>
      </c>
      <c r="J169" s="56">
        <f t="shared" si="62"/>
        <v>613000</v>
      </c>
      <c r="K169" s="56">
        <f t="shared" si="62"/>
        <v>0</v>
      </c>
      <c r="L169" s="56">
        <f t="shared" si="62"/>
        <v>0</v>
      </c>
      <c r="M169" s="56">
        <f t="shared" si="62"/>
        <v>0</v>
      </c>
      <c r="N169" s="56">
        <f t="shared" si="62"/>
        <v>0</v>
      </c>
      <c r="O169" s="56">
        <f t="shared" si="62"/>
        <v>0</v>
      </c>
      <c r="P169" s="56">
        <f t="shared" si="62"/>
        <v>0</v>
      </c>
      <c r="Q169" s="56">
        <f t="shared" si="62"/>
        <v>0</v>
      </c>
      <c r="R169" s="56">
        <f t="shared" si="62"/>
        <v>0</v>
      </c>
      <c r="S169" s="56">
        <f t="shared" si="62"/>
        <v>0</v>
      </c>
      <c r="T169" s="56">
        <f t="shared" si="62"/>
        <v>0</v>
      </c>
    </row>
    <row r="170" spans="1:20" ht="15">
      <c r="A170" s="34" t="s">
        <v>208</v>
      </c>
      <c r="B170" s="85" t="s">
        <v>43</v>
      </c>
      <c r="C170" s="85" t="s">
        <v>15</v>
      </c>
      <c r="D170" s="86" t="s">
        <v>17</v>
      </c>
      <c r="E170" s="85" t="s">
        <v>18</v>
      </c>
      <c r="F170" s="87">
        <f>SUM(F171)</f>
        <v>192000</v>
      </c>
      <c r="G170" s="87">
        <f>SUM(G171)</f>
        <v>0</v>
      </c>
      <c r="H170" s="87">
        <f>SUM(H171)</f>
        <v>316000</v>
      </c>
      <c r="I170" s="87">
        <f aca="true" t="shared" si="63" ref="I170:T171">I171</f>
        <v>0</v>
      </c>
      <c r="J170" s="87">
        <f t="shared" si="63"/>
        <v>0</v>
      </c>
      <c r="K170" s="87">
        <f t="shared" si="63"/>
        <v>0</v>
      </c>
      <c r="L170" s="87">
        <f t="shared" si="63"/>
        <v>0</v>
      </c>
      <c r="M170" s="87">
        <f t="shared" si="63"/>
        <v>0</v>
      </c>
      <c r="N170" s="87">
        <f t="shared" si="63"/>
        <v>0</v>
      </c>
      <c r="O170" s="87">
        <f t="shared" si="63"/>
        <v>0</v>
      </c>
      <c r="P170" s="87">
        <f t="shared" si="63"/>
        <v>0</v>
      </c>
      <c r="Q170" s="87">
        <f t="shared" si="63"/>
        <v>0</v>
      </c>
      <c r="R170" s="87">
        <f t="shared" si="63"/>
        <v>0</v>
      </c>
      <c r="S170" s="87">
        <f t="shared" si="63"/>
        <v>0</v>
      </c>
      <c r="T170" s="87">
        <f t="shared" si="63"/>
        <v>0</v>
      </c>
    </row>
    <row r="171" spans="1:20" ht="12.75">
      <c r="A171" s="41" t="s">
        <v>209</v>
      </c>
      <c r="B171" s="16" t="s">
        <v>43</v>
      </c>
      <c r="C171" s="16" t="s">
        <v>15</v>
      </c>
      <c r="D171" s="16" t="s">
        <v>210</v>
      </c>
      <c r="E171" s="16" t="s">
        <v>18</v>
      </c>
      <c r="F171" s="17">
        <f>SUM(F172)</f>
        <v>192000</v>
      </c>
      <c r="G171" s="17">
        <f>SUM(G172+G173)</f>
        <v>0</v>
      </c>
      <c r="H171" s="17">
        <f>SUM(H172+H173)</f>
        <v>316000</v>
      </c>
      <c r="I171" s="17">
        <f t="shared" si="63"/>
        <v>0</v>
      </c>
      <c r="J171" s="17">
        <f t="shared" si="63"/>
        <v>0</v>
      </c>
      <c r="K171" s="17">
        <f t="shared" si="63"/>
        <v>0</v>
      </c>
      <c r="L171" s="17">
        <f t="shared" si="63"/>
        <v>0</v>
      </c>
      <c r="M171" s="17">
        <f t="shared" si="63"/>
        <v>0</v>
      </c>
      <c r="N171" s="17">
        <f t="shared" si="63"/>
        <v>0</v>
      </c>
      <c r="O171" s="17">
        <f t="shared" si="63"/>
        <v>0</v>
      </c>
      <c r="P171" s="17">
        <f t="shared" si="63"/>
        <v>0</v>
      </c>
      <c r="Q171" s="17">
        <f t="shared" si="63"/>
        <v>0</v>
      </c>
      <c r="R171" s="17">
        <f t="shared" si="63"/>
        <v>0</v>
      </c>
      <c r="S171" s="17">
        <f t="shared" si="63"/>
        <v>0</v>
      </c>
      <c r="T171" s="17">
        <f t="shared" si="63"/>
        <v>0</v>
      </c>
    </row>
    <row r="172" spans="1:20" ht="24" customHeight="1">
      <c r="A172" s="40" t="s">
        <v>211</v>
      </c>
      <c r="B172" s="22" t="s">
        <v>43</v>
      </c>
      <c r="C172" s="22" t="s">
        <v>15</v>
      </c>
      <c r="D172" s="22" t="s">
        <v>210</v>
      </c>
      <c r="E172" s="22" t="s">
        <v>212</v>
      </c>
      <c r="F172" s="23">
        <f>192000</f>
        <v>192000</v>
      </c>
      <c r="G172" s="23"/>
      <c r="H172" s="23">
        <f>540000+316000</f>
        <v>856000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t="22.5" hidden="1">
      <c r="A173" s="31" t="s">
        <v>213</v>
      </c>
      <c r="B173" s="22" t="s">
        <v>43</v>
      </c>
      <c r="C173" s="22" t="s">
        <v>15</v>
      </c>
      <c r="D173" s="22" t="s">
        <v>214</v>
      </c>
      <c r="E173" s="22" t="s">
        <v>215</v>
      </c>
      <c r="F173" s="23"/>
      <c r="G173" s="23"/>
      <c r="H173" s="23">
        <v>-540000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t="15">
      <c r="A174" s="34" t="s">
        <v>216</v>
      </c>
      <c r="B174" s="19" t="s">
        <v>43</v>
      </c>
      <c r="C174" s="19" t="s">
        <v>20</v>
      </c>
      <c r="D174" s="19" t="s">
        <v>17</v>
      </c>
      <c r="E174" s="19" t="s">
        <v>18</v>
      </c>
      <c r="F174" s="20">
        <f>SUM(F177+F180)</f>
        <v>42719288</v>
      </c>
      <c r="G174" s="20">
        <f>SUM(G177+G180+G183)</f>
        <v>0</v>
      </c>
      <c r="H174" s="20">
        <f>SUM(H177+H180+H183)</f>
        <v>782400</v>
      </c>
      <c r="I174" s="20">
        <f aca="true" t="shared" si="64" ref="I174:T174">I177+I179+I181+I183+I185+I187+I189</f>
        <v>0</v>
      </c>
      <c r="J174" s="20">
        <f t="shared" si="64"/>
        <v>605000</v>
      </c>
      <c r="K174" s="20">
        <f t="shared" si="64"/>
        <v>0</v>
      </c>
      <c r="L174" s="20">
        <f t="shared" si="64"/>
        <v>0</v>
      </c>
      <c r="M174" s="20">
        <f t="shared" si="64"/>
        <v>0</v>
      </c>
      <c r="N174" s="20">
        <f t="shared" si="64"/>
        <v>0</v>
      </c>
      <c r="O174" s="20">
        <f t="shared" si="64"/>
        <v>0</v>
      </c>
      <c r="P174" s="20">
        <f t="shared" si="64"/>
        <v>0</v>
      </c>
      <c r="Q174" s="20">
        <f t="shared" si="64"/>
        <v>0</v>
      </c>
      <c r="R174" s="20">
        <f t="shared" si="64"/>
        <v>0</v>
      </c>
      <c r="S174" s="20">
        <f t="shared" si="64"/>
        <v>0</v>
      </c>
      <c r="T174" s="20">
        <f t="shared" si="64"/>
        <v>0</v>
      </c>
    </row>
    <row r="175" spans="1:20" ht="0.75" customHeight="1">
      <c r="A175" s="89" t="s">
        <v>185</v>
      </c>
      <c r="B175" s="48" t="s">
        <v>43</v>
      </c>
      <c r="C175" s="48" t="s">
        <v>20</v>
      </c>
      <c r="D175" s="48" t="s">
        <v>186</v>
      </c>
      <c r="E175" s="48" t="s">
        <v>18</v>
      </c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</row>
    <row r="176" spans="1:20" ht="22.5" hidden="1">
      <c r="A176" s="59" t="s">
        <v>154</v>
      </c>
      <c r="B176" s="53" t="s">
        <v>43</v>
      </c>
      <c r="C176" s="53" t="s">
        <v>20</v>
      </c>
      <c r="D176" s="53" t="s">
        <v>186</v>
      </c>
      <c r="E176" s="53" t="s">
        <v>155</v>
      </c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ht="24">
      <c r="A177" s="30" t="s">
        <v>217</v>
      </c>
      <c r="B177" s="16" t="s">
        <v>43</v>
      </c>
      <c r="C177" s="16" t="s">
        <v>20</v>
      </c>
      <c r="D177" s="16" t="s">
        <v>218</v>
      </c>
      <c r="E177" s="16" t="s">
        <v>18</v>
      </c>
      <c r="F177" s="17">
        <f>SUM(F178)</f>
        <v>39190848</v>
      </c>
      <c r="G177" s="17">
        <f>SUM(G178+G179)</f>
        <v>0</v>
      </c>
      <c r="H177" s="17">
        <f>SUM(H178+H179)</f>
        <v>782400</v>
      </c>
      <c r="I177" s="17">
        <f aca="true" t="shared" si="65" ref="I177:T177">I178</f>
        <v>0</v>
      </c>
      <c r="J177" s="17">
        <f t="shared" si="65"/>
        <v>605000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t="shared" si="65"/>
        <v>0</v>
      </c>
      <c r="O177" s="17">
        <f t="shared" si="65"/>
        <v>0</v>
      </c>
      <c r="P177" s="17">
        <f t="shared" si="65"/>
        <v>0</v>
      </c>
      <c r="Q177" s="17">
        <f t="shared" si="65"/>
        <v>0</v>
      </c>
      <c r="R177" s="17">
        <f t="shared" si="65"/>
        <v>0</v>
      </c>
      <c r="S177" s="17">
        <f t="shared" si="65"/>
        <v>0</v>
      </c>
      <c r="T177" s="17">
        <f t="shared" si="65"/>
        <v>0</v>
      </c>
    </row>
    <row r="178" spans="1:20" ht="25.5">
      <c r="A178" s="40" t="s">
        <v>211</v>
      </c>
      <c r="B178" s="22" t="s">
        <v>43</v>
      </c>
      <c r="C178" s="22" t="s">
        <v>20</v>
      </c>
      <c r="D178" s="22" t="s">
        <v>218</v>
      </c>
      <c r="E178" s="22" t="s">
        <v>212</v>
      </c>
      <c r="F178" s="23">
        <f>32731000+2923848+92000+90000+1385000+249000+1720000</f>
        <v>39190848</v>
      </c>
      <c r="G178" s="23"/>
      <c r="H178" s="23">
        <v>282400</v>
      </c>
      <c r="I178" s="23"/>
      <c r="J178" s="23">
        <v>605000</v>
      </c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t="45" customHeight="1">
      <c r="A179" s="30" t="s">
        <v>219</v>
      </c>
      <c r="B179" s="22" t="s">
        <v>43</v>
      </c>
      <c r="C179" s="22" t="s">
        <v>20</v>
      </c>
      <c r="D179" s="22" t="s">
        <v>220</v>
      </c>
      <c r="E179" s="22" t="s">
        <v>18</v>
      </c>
      <c r="F179" s="23"/>
      <c r="G179" s="23"/>
      <c r="H179" s="23">
        <v>500000</v>
      </c>
      <c r="I179" s="23">
        <f aca="true" t="shared" si="66" ref="I179:T179">I180</f>
        <v>0</v>
      </c>
      <c r="J179" s="23">
        <f t="shared" si="66"/>
        <v>0</v>
      </c>
      <c r="K179" s="23">
        <f t="shared" si="66"/>
        <v>0</v>
      </c>
      <c r="L179" s="23">
        <f t="shared" si="66"/>
        <v>0</v>
      </c>
      <c r="M179" s="23">
        <f t="shared" si="66"/>
        <v>0</v>
      </c>
      <c r="N179" s="23">
        <f t="shared" si="66"/>
        <v>0</v>
      </c>
      <c r="O179" s="23">
        <f t="shared" si="66"/>
        <v>0</v>
      </c>
      <c r="P179" s="23">
        <f t="shared" si="66"/>
        <v>0</v>
      </c>
      <c r="Q179" s="23">
        <f t="shared" si="66"/>
        <v>0</v>
      </c>
      <c r="R179" s="23">
        <f t="shared" si="66"/>
        <v>0</v>
      </c>
      <c r="S179" s="23">
        <f t="shared" si="66"/>
        <v>0</v>
      </c>
      <c r="T179" s="23">
        <f t="shared" si="66"/>
        <v>0</v>
      </c>
    </row>
    <row r="180" spans="1:20" ht="12.75">
      <c r="A180" s="90" t="s">
        <v>52</v>
      </c>
      <c r="B180" s="16" t="s">
        <v>43</v>
      </c>
      <c r="C180" s="16" t="s">
        <v>20</v>
      </c>
      <c r="D180" s="16" t="s">
        <v>221</v>
      </c>
      <c r="E180" s="16" t="s">
        <v>53</v>
      </c>
      <c r="F180" s="17">
        <f>SUM(F181)</f>
        <v>3528440</v>
      </c>
      <c r="G180" s="17">
        <f>SUM(G181+G182)</f>
        <v>0</v>
      </c>
      <c r="H180" s="17">
        <f>SUM(H181+H182)</f>
        <v>0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8" customHeight="1">
      <c r="A181" s="40" t="s">
        <v>222</v>
      </c>
      <c r="B181" s="22" t="s">
        <v>43</v>
      </c>
      <c r="C181" s="22" t="s">
        <v>20</v>
      </c>
      <c r="D181" s="22" t="s">
        <v>223</v>
      </c>
      <c r="E181" s="22" t="s">
        <v>18</v>
      </c>
      <c r="F181" s="23">
        <f>1624676+14000+50000+1839764</f>
        <v>3528440</v>
      </c>
      <c r="G181" s="23"/>
      <c r="H181" s="23">
        <v>130000</v>
      </c>
      <c r="I181" s="23">
        <f aca="true" t="shared" si="67" ref="I181:T181">I182</f>
        <v>0</v>
      </c>
      <c r="J181" s="23">
        <f t="shared" si="67"/>
        <v>0</v>
      </c>
      <c r="K181" s="23">
        <f t="shared" si="67"/>
        <v>0</v>
      </c>
      <c r="L181" s="23">
        <f t="shared" si="67"/>
        <v>0</v>
      </c>
      <c r="M181" s="23">
        <f t="shared" si="67"/>
        <v>0</v>
      </c>
      <c r="N181" s="23">
        <f t="shared" si="67"/>
        <v>0</v>
      </c>
      <c r="O181" s="23">
        <f t="shared" si="67"/>
        <v>0</v>
      </c>
      <c r="P181" s="23">
        <f t="shared" si="67"/>
        <v>0</v>
      </c>
      <c r="Q181" s="23">
        <f t="shared" si="67"/>
        <v>0</v>
      </c>
      <c r="R181" s="23">
        <f t="shared" si="67"/>
        <v>0</v>
      </c>
      <c r="S181" s="23">
        <f t="shared" si="67"/>
        <v>0</v>
      </c>
      <c r="T181" s="23">
        <f t="shared" si="67"/>
        <v>0</v>
      </c>
    </row>
    <row r="182" spans="1:20" ht="25.5">
      <c r="A182" s="40" t="s">
        <v>211</v>
      </c>
      <c r="B182" s="22" t="s">
        <v>43</v>
      </c>
      <c r="C182" s="22" t="s">
        <v>20</v>
      </c>
      <c r="D182" s="22" t="s">
        <v>224</v>
      </c>
      <c r="E182" s="22" t="s">
        <v>212</v>
      </c>
      <c r="F182" s="23"/>
      <c r="G182" s="23"/>
      <c r="H182" s="23">
        <v>-130000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t="51">
      <c r="A183" s="33" t="s">
        <v>225</v>
      </c>
      <c r="B183" s="91" t="s">
        <v>43</v>
      </c>
      <c r="C183" s="91" t="s">
        <v>20</v>
      </c>
      <c r="D183" s="91" t="s">
        <v>226</v>
      </c>
      <c r="E183" s="91" t="s">
        <v>18</v>
      </c>
      <c r="F183" s="23"/>
      <c r="G183" s="17">
        <f aca="true" t="shared" si="68" ref="G183:T183">SUM(G184)</f>
        <v>0</v>
      </c>
      <c r="H183" s="17">
        <f t="shared" si="68"/>
        <v>0</v>
      </c>
      <c r="I183" s="17">
        <f t="shared" si="68"/>
        <v>0</v>
      </c>
      <c r="J183" s="17">
        <f t="shared" si="68"/>
        <v>0</v>
      </c>
      <c r="K183" s="17">
        <f t="shared" si="68"/>
        <v>0</v>
      </c>
      <c r="L183" s="17">
        <f t="shared" si="68"/>
        <v>0</v>
      </c>
      <c r="M183" s="17">
        <f t="shared" si="68"/>
        <v>0</v>
      </c>
      <c r="N183" s="17">
        <f t="shared" si="68"/>
        <v>0</v>
      </c>
      <c r="O183" s="17">
        <f t="shared" si="68"/>
        <v>0</v>
      </c>
      <c r="P183" s="17">
        <f t="shared" si="68"/>
        <v>0</v>
      </c>
      <c r="Q183" s="17">
        <f t="shared" si="68"/>
        <v>0</v>
      </c>
      <c r="R183" s="17">
        <f t="shared" si="68"/>
        <v>0</v>
      </c>
      <c r="S183" s="17">
        <f t="shared" si="68"/>
        <v>0</v>
      </c>
      <c r="T183" s="17">
        <f t="shared" si="68"/>
        <v>0</v>
      </c>
    </row>
    <row r="184" spans="1:20" ht="12.75">
      <c r="A184" s="33" t="s">
        <v>52</v>
      </c>
      <c r="B184" s="22" t="s">
        <v>43</v>
      </c>
      <c r="C184" s="22" t="s">
        <v>20</v>
      </c>
      <c r="D184" s="22" t="s">
        <v>226</v>
      </c>
      <c r="E184" s="22" t="s">
        <v>53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t="25.5">
      <c r="A185" s="33" t="s">
        <v>227</v>
      </c>
      <c r="B185" s="22" t="s">
        <v>43</v>
      </c>
      <c r="C185" s="22" t="s">
        <v>20</v>
      </c>
      <c r="D185" s="22" t="s">
        <v>228</v>
      </c>
      <c r="E185" s="22" t="s">
        <v>18</v>
      </c>
      <c r="F185" s="23"/>
      <c r="G185" s="23"/>
      <c r="H185" s="23"/>
      <c r="I185" s="23">
        <f aca="true" t="shared" si="69" ref="I185:T185">I186</f>
        <v>0</v>
      </c>
      <c r="J185" s="23">
        <f t="shared" si="69"/>
        <v>0</v>
      </c>
      <c r="K185" s="23">
        <f t="shared" si="69"/>
        <v>0</v>
      </c>
      <c r="L185" s="23">
        <f t="shared" si="69"/>
        <v>0</v>
      </c>
      <c r="M185" s="23">
        <f t="shared" si="69"/>
        <v>0</v>
      </c>
      <c r="N185" s="23">
        <f t="shared" si="69"/>
        <v>0</v>
      </c>
      <c r="O185" s="23">
        <f t="shared" si="69"/>
        <v>0</v>
      </c>
      <c r="P185" s="23">
        <f t="shared" si="69"/>
        <v>0</v>
      </c>
      <c r="Q185" s="23">
        <f t="shared" si="69"/>
        <v>0</v>
      </c>
      <c r="R185" s="23">
        <f t="shared" si="69"/>
        <v>0</v>
      </c>
      <c r="S185" s="23">
        <f t="shared" si="69"/>
        <v>0</v>
      </c>
      <c r="T185" s="23">
        <f t="shared" si="69"/>
        <v>0</v>
      </c>
    </row>
    <row r="186" spans="1:20" ht="12.75">
      <c r="A186" s="33" t="s">
        <v>52</v>
      </c>
      <c r="B186" s="22" t="s">
        <v>43</v>
      </c>
      <c r="C186" s="22" t="s">
        <v>20</v>
      </c>
      <c r="D186" s="22" t="s">
        <v>228</v>
      </c>
      <c r="E186" s="22" t="s">
        <v>53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t="25.5">
      <c r="A187" s="33" t="s">
        <v>229</v>
      </c>
      <c r="B187" s="22" t="s">
        <v>43</v>
      </c>
      <c r="C187" s="22" t="s">
        <v>20</v>
      </c>
      <c r="D187" s="22" t="s">
        <v>230</v>
      </c>
      <c r="E187" s="22" t="s">
        <v>18</v>
      </c>
      <c r="F187" s="23"/>
      <c r="G187" s="23"/>
      <c r="H187" s="23"/>
      <c r="I187" s="23">
        <f aca="true" t="shared" si="70" ref="I187:T187">I188</f>
        <v>0</v>
      </c>
      <c r="J187" s="23">
        <f t="shared" si="70"/>
        <v>0</v>
      </c>
      <c r="K187" s="23">
        <f t="shared" si="70"/>
        <v>0</v>
      </c>
      <c r="L187" s="23">
        <f t="shared" si="70"/>
        <v>0</v>
      </c>
      <c r="M187" s="23">
        <f t="shared" si="70"/>
        <v>0</v>
      </c>
      <c r="N187" s="23">
        <f t="shared" si="70"/>
        <v>0</v>
      </c>
      <c r="O187" s="23">
        <f t="shared" si="70"/>
        <v>0</v>
      </c>
      <c r="P187" s="23">
        <f t="shared" si="70"/>
        <v>0</v>
      </c>
      <c r="Q187" s="23">
        <f t="shared" si="70"/>
        <v>0</v>
      </c>
      <c r="R187" s="23">
        <f t="shared" si="70"/>
        <v>0</v>
      </c>
      <c r="S187" s="23">
        <f t="shared" si="70"/>
        <v>0</v>
      </c>
      <c r="T187" s="23">
        <f t="shared" si="70"/>
        <v>0</v>
      </c>
    </row>
    <row r="188" spans="1:20" ht="12.75">
      <c r="A188" s="33" t="s">
        <v>52</v>
      </c>
      <c r="B188" s="22" t="s">
        <v>43</v>
      </c>
      <c r="C188" s="22" t="s">
        <v>20</v>
      </c>
      <c r="D188" s="22" t="s">
        <v>230</v>
      </c>
      <c r="E188" s="22" t="s">
        <v>53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t="12.75">
      <c r="A189" s="33" t="s">
        <v>231</v>
      </c>
      <c r="B189" s="22" t="s">
        <v>43</v>
      </c>
      <c r="C189" s="22" t="s">
        <v>20</v>
      </c>
      <c r="D189" s="22" t="s">
        <v>232</v>
      </c>
      <c r="E189" s="22" t="s">
        <v>18</v>
      </c>
      <c r="F189" s="23"/>
      <c r="G189" s="23"/>
      <c r="H189" s="23"/>
      <c r="I189" s="23">
        <f aca="true" t="shared" si="71" ref="I189:T189">I190</f>
        <v>0</v>
      </c>
      <c r="J189" s="23">
        <f t="shared" si="71"/>
        <v>0</v>
      </c>
      <c r="K189" s="23">
        <f t="shared" si="71"/>
        <v>0</v>
      </c>
      <c r="L189" s="23">
        <f t="shared" si="71"/>
        <v>0</v>
      </c>
      <c r="M189" s="23">
        <f t="shared" si="71"/>
        <v>0</v>
      </c>
      <c r="N189" s="23">
        <f t="shared" si="71"/>
        <v>0</v>
      </c>
      <c r="O189" s="23">
        <f t="shared" si="71"/>
        <v>0</v>
      </c>
      <c r="P189" s="23">
        <f t="shared" si="71"/>
        <v>0</v>
      </c>
      <c r="Q189" s="23">
        <f t="shared" si="71"/>
        <v>0</v>
      </c>
      <c r="R189" s="23">
        <f t="shared" si="71"/>
        <v>0</v>
      </c>
      <c r="S189" s="23">
        <f t="shared" si="71"/>
        <v>0</v>
      </c>
      <c r="T189" s="23">
        <f t="shared" si="71"/>
        <v>0</v>
      </c>
    </row>
    <row r="190" spans="1:20" ht="12.75">
      <c r="A190" s="33" t="s">
        <v>52</v>
      </c>
      <c r="B190" s="22" t="s">
        <v>43</v>
      </c>
      <c r="C190" s="22" t="s">
        <v>20</v>
      </c>
      <c r="D190" s="22" t="s">
        <v>232</v>
      </c>
      <c r="E190" s="22" t="s">
        <v>53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30">
      <c r="A191" s="92" t="s">
        <v>233</v>
      </c>
      <c r="B191" s="19" t="s">
        <v>43</v>
      </c>
      <c r="C191" s="19" t="s">
        <v>43</v>
      </c>
      <c r="D191" s="19" t="s">
        <v>17</v>
      </c>
      <c r="E191" s="19" t="s">
        <v>18</v>
      </c>
      <c r="F191" s="20">
        <f>SUM(F192+F196)</f>
        <v>14000</v>
      </c>
      <c r="G191" s="20">
        <f>SUM(G192+G196)</f>
        <v>0</v>
      </c>
      <c r="H191" s="20">
        <f>SUM(H192+H196)</f>
        <v>0</v>
      </c>
      <c r="I191" s="20">
        <f aca="true" t="shared" si="72" ref="I191:T191">I192+I194+I196</f>
        <v>0</v>
      </c>
      <c r="J191" s="20">
        <f t="shared" si="72"/>
        <v>8000</v>
      </c>
      <c r="K191" s="20">
        <f t="shared" si="72"/>
        <v>0</v>
      </c>
      <c r="L191" s="20">
        <f t="shared" si="72"/>
        <v>0</v>
      </c>
      <c r="M191" s="20">
        <f t="shared" si="72"/>
        <v>0</v>
      </c>
      <c r="N191" s="20">
        <f t="shared" si="72"/>
        <v>0</v>
      </c>
      <c r="O191" s="20">
        <f t="shared" si="72"/>
        <v>0</v>
      </c>
      <c r="P191" s="20">
        <f t="shared" si="72"/>
        <v>0</v>
      </c>
      <c r="Q191" s="20">
        <f t="shared" si="72"/>
        <v>0</v>
      </c>
      <c r="R191" s="20">
        <f t="shared" si="72"/>
        <v>0</v>
      </c>
      <c r="S191" s="20">
        <f t="shared" si="72"/>
        <v>0</v>
      </c>
      <c r="T191" s="20">
        <f t="shared" si="72"/>
        <v>0</v>
      </c>
    </row>
    <row r="192" spans="1:20" ht="25.5">
      <c r="A192" s="40" t="s">
        <v>234</v>
      </c>
      <c r="B192" s="16" t="s">
        <v>43</v>
      </c>
      <c r="C192" s="16" t="s">
        <v>43</v>
      </c>
      <c r="D192" s="16" t="s">
        <v>235</v>
      </c>
      <c r="E192" s="16" t="s">
        <v>18</v>
      </c>
      <c r="F192" s="17">
        <f>SUM(F193:F195)</f>
        <v>14000</v>
      </c>
      <c r="G192" s="17">
        <f>SUM(G193:G195)</f>
        <v>0</v>
      </c>
      <c r="H192" s="17">
        <f>SUM(H193:H195)</f>
        <v>0</v>
      </c>
      <c r="I192" s="17">
        <f aca="true" t="shared" si="73" ref="I192:T192">I193</f>
        <v>0</v>
      </c>
      <c r="J192" s="17">
        <f t="shared" si="73"/>
        <v>0</v>
      </c>
      <c r="K192" s="17">
        <f t="shared" si="73"/>
        <v>0</v>
      </c>
      <c r="L192" s="17">
        <f t="shared" si="73"/>
        <v>0</v>
      </c>
      <c r="M192" s="17">
        <f t="shared" si="73"/>
        <v>0</v>
      </c>
      <c r="N192" s="17">
        <f t="shared" si="73"/>
        <v>0</v>
      </c>
      <c r="O192" s="17">
        <f t="shared" si="73"/>
        <v>0</v>
      </c>
      <c r="P192" s="17">
        <f t="shared" si="73"/>
        <v>0</v>
      </c>
      <c r="Q192" s="17">
        <f t="shared" si="73"/>
        <v>0</v>
      </c>
      <c r="R192" s="17">
        <f t="shared" si="73"/>
        <v>0</v>
      </c>
      <c r="S192" s="17">
        <f t="shared" si="73"/>
        <v>0</v>
      </c>
      <c r="T192" s="17">
        <f t="shared" si="73"/>
        <v>0</v>
      </c>
    </row>
    <row r="193" spans="1:20" ht="25.5">
      <c r="A193" s="40" t="s">
        <v>211</v>
      </c>
      <c r="B193" s="22" t="s">
        <v>43</v>
      </c>
      <c r="C193" s="22" t="s">
        <v>43</v>
      </c>
      <c r="D193" s="22" t="s">
        <v>235</v>
      </c>
      <c r="E193" s="22" t="s">
        <v>212</v>
      </c>
      <c r="F193" s="23">
        <v>14000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ht="12.75">
      <c r="A194" s="21" t="s">
        <v>236</v>
      </c>
      <c r="B194" s="22" t="s">
        <v>43</v>
      </c>
      <c r="C194" s="22" t="s">
        <v>43</v>
      </c>
      <c r="D194" s="22" t="s">
        <v>237</v>
      </c>
      <c r="E194" s="22" t="s">
        <v>18</v>
      </c>
      <c r="F194" s="23"/>
      <c r="G194" s="23"/>
      <c r="H194" s="23"/>
      <c r="I194" s="23">
        <f aca="true" t="shared" si="74" ref="I194:T194">I195</f>
        <v>0</v>
      </c>
      <c r="J194" s="23">
        <f t="shared" si="74"/>
        <v>8000</v>
      </c>
      <c r="K194" s="23">
        <f t="shared" si="74"/>
        <v>0</v>
      </c>
      <c r="L194" s="23">
        <f t="shared" si="74"/>
        <v>0</v>
      </c>
      <c r="M194" s="23">
        <f t="shared" si="74"/>
        <v>0</v>
      </c>
      <c r="N194" s="23">
        <f t="shared" si="74"/>
        <v>0</v>
      </c>
      <c r="O194" s="23">
        <f t="shared" si="74"/>
        <v>0</v>
      </c>
      <c r="P194" s="23">
        <f t="shared" si="74"/>
        <v>0</v>
      </c>
      <c r="Q194" s="23">
        <f t="shared" si="74"/>
        <v>0</v>
      </c>
      <c r="R194" s="23">
        <f t="shared" si="74"/>
        <v>0</v>
      </c>
      <c r="S194" s="23">
        <f t="shared" si="74"/>
        <v>0</v>
      </c>
      <c r="T194" s="23">
        <f t="shared" si="74"/>
        <v>0</v>
      </c>
    </row>
    <row r="195" spans="1:20" ht="15.75" customHeight="1">
      <c r="A195" s="89" t="s">
        <v>60</v>
      </c>
      <c r="B195" s="22" t="s">
        <v>43</v>
      </c>
      <c r="C195" s="22" t="s">
        <v>43</v>
      </c>
      <c r="D195" s="22" t="s">
        <v>237</v>
      </c>
      <c r="E195" s="22" t="s">
        <v>61</v>
      </c>
      <c r="F195" s="23"/>
      <c r="G195" s="23"/>
      <c r="H195" s="23"/>
      <c r="I195" s="23"/>
      <c r="J195" s="23">
        <v>8000</v>
      </c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ht="40.5" customHeight="1">
      <c r="A196" s="89" t="s">
        <v>238</v>
      </c>
      <c r="B196" s="22" t="s">
        <v>43</v>
      </c>
      <c r="C196" s="22" t="s">
        <v>43</v>
      </c>
      <c r="D196" s="22" t="s">
        <v>239</v>
      </c>
      <c r="E196" s="22" t="s">
        <v>18</v>
      </c>
      <c r="F196" s="23">
        <f aca="true" t="shared" si="75" ref="F196:T196">SUM(F197)</f>
        <v>0</v>
      </c>
      <c r="G196" s="23">
        <f t="shared" si="75"/>
        <v>0</v>
      </c>
      <c r="H196" s="23">
        <f t="shared" si="75"/>
        <v>0</v>
      </c>
      <c r="I196" s="23">
        <f t="shared" si="75"/>
        <v>0</v>
      </c>
      <c r="J196" s="23">
        <f t="shared" si="75"/>
        <v>0</v>
      </c>
      <c r="K196" s="23">
        <f t="shared" si="75"/>
        <v>0</v>
      </c>
      <c r="L196" s="23">
        <f t="shared" si="75"/>
        <v>0</v>
      </c>
      <c r="M196" s="23">
        <f t="shared" si="75"/>
        <v>0</v>
      </c>
      <c r="N196" s="23">
        <f t="shared" si="75"/>
        <v>0</v>
      </c>
      <c r="O196" s="23">
        <f t="shared" si="75"/>
        <v>0</v>
      </c>
      <c r="P196" s="23">
        <f t="shared" si="75"/>
        <v>0</v>
      </c>
      <c r="Q196" s="23">
        <f t="shared" si="75"/>
        <v>0</v>
      </c>
      <c r="R196" s="23">
        <f t="shared" si="75"/>
        <v>0</v>
      </c>
      <c r="S196" s="23">
        <f t="shared" si="75"/>
        <v>0</v>
      </c>
      <c r="T196" s="23">
        <f t="shared" si="75"/>
        <v>0</v>
      </c>
    </row>
    <row r="197" spans="1:20" ht="20.25" customHeight="1">
      <c r="A197" s="21" t="s">
        <v>60</v>
      </c>
      <c r="B197" s="22" t="s">
        <v>43</v>
      </c>
      <c r="C197" s="22" t="s">
        <v>43</v>
      </c>
      <c r="D197" s="22" t="s">
        <v>239</v>
      </c>
      <c r="E197" s="22" t="s">
        <v>61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t="0.75" customHeight="1">
      <c r="A198" s="21"/>
      <c r="B198" s="22"/>
      <c r="C198" s="22"/>
      <c r="D198" s="22"/>
      <c r="E198" s="22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ht="0.75" customHeight="1">
      <c r="A199" s="21"/>
      <c r="B199" s="22"/>
      <c r="C199" s="22"/>
      <c r="D199" s="22"/>
      <c r="E199" s="22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t="43.5" customHeight="1">
      <c r="A200" s="34" t="s">
        <v>240</v>
      </c>
      <c r="B200" s="19" t="s">
        <v>43</v>
      </c>
      <c r="C200" s="19" t="s">
        <v>102</v>
      </c>
      <c r="D200" s="19" t="s">
        <v>17</v>
      </c>
      <c r="E200" s="19" t="s">
        <v>18</v>
      </c>
      <c r="F200" s="20">
        <f>SUM(F203+F205+F201)</f>
        <v>1843187</v>
      </c>
      <c r="G200" s="20">
        <f>SUM(G203+G205+G201)</f>
        <v>0</v>
      </c>
      <c r="H200" s="20">
        <f>SUM(H203+H205+H201)</f>
        <v>0</v>
      </c>
      <c r="I200" s="20">
        <f aca="true" t="shared" si="76" ref="I200:T200">I203+I205+I207</f>
        <v>0</v>
      </c>
      <c r="J200" s="20">
        <f t="shared" si="76"/>
        <v>0</v>
      </c>
      <c r="K200" s="20">
        <f t="shared" si="76"/>
        <v>0</v>
      </c>
      <c r="L200" s="20">
        <f t="shared" si="76"/>
        <v>0</v>
      </c>
      <c r="M200" s="20">
        <f t="shared" si="76"/>
        <v>0</v>
      </c>
      <c r="N200" s="20">
        <f t="shared" si="76"/>
        <v>0</v>
      </c>
      <c r="O200" s="20">
        <f t="shared" si="76"/>
        <v>0</v>
      </c>
      <c r="P200" s="20">
        <f t="shared" si="76"/>
        <v>0</v>
      </c>
      <c r="Q200" s="20">
        <f t="shared" si="76"/>
        <v>0</v>
      </c>
      <c r="R200" s="20">
        <f t="shared" si="76"/>
        <v>0</v>
      </c>
      <c r="S200" s="20">
        <f t="shared" si="76"/>
        <v>0</v>
      </c>
      <c r="T200" s="20">
        <f t="shared" si="76"/>
        <v>0</v>
      </c>
    </row>
    <row r="201" spans="1:20" ht="3" customHeight="1" hidden="1">
      <c r="A201" s="41" t="s">
        <v>185</v>
      </c>
      <c r="B201" s="16" t="s">
        <v>43</v>
      </c>
      <c r="C201" s="16" t="s">
        <v>102</v>
      </c>
      <c r="D201" s="16" t="s">
        <v>186</v>
      </c>
      <c r="E201" s="16" t="s">
        <v>18</v>
      </c>
      <c r="F201" s="17">
        <f aca="true" t="shared" si="77" ref="F201:T201">SUM(F202)</f>
        <v>400000</v>
      </c>
      <c r="G201" s="17">
        <f t="shared" si="77"/>
        <v>0</v>
      </c>
      <c r="H201" s="17">
        <f t="shared" si="77"/>
        <v>0</v>
      </c>
      <c r="I201" s="17">
        <f t="shared" si="77"/>
        <v>0</v>
      </c>
      <c r="J201" s="17">
        <f t="shared" si="77"/>
        <v>0</v>
      </c>
      <c r="K201" s="17">
        <f t="shared" si="77"/>
        <v>0</v>
      </c>
      <c r="L201" s="17">
        <f t="shared" si="77"/>
        <v>0</v>
      </c>
      <c r="M201" s="17">
        <f t="shared" si="77"/>
        <v>0</v>
      </c>
      <c r="N201" s="17">
        <f t="shared" si="77"/>
        <v>0</v>
      </c>
      <c r="O201" s="17">
        <f t="shared" si="77"/>
        <v>0</v>
      </c>
      <c r="P201" s="17">
        <f t="shared" si="77"/>
        <v>0</v>
      </c>
      <c r="Q201" s="17">
        <f t="shared" si="77"/>
        <v>0</v>
      </c>
      <c r="R201" s="17">
        <f t="shared" si="77"/>
        <v>0</v>
      </c>
      <c r="S201" s="17">
        <f t="shared" si="77"/>
        <v>0</v>
      </c>
      <c r="T201" s="17">
        <f t="shared" si="77"/>
        <v>0</v>
      </c>
    </row>
    <row r="202" spans="1:20" ht="22.5" hidden="1">
      <c r="A202" s="31" t="s">
        <v>154</v>
      </c>
      <c r="B202" s="22" t="s">
        <v>43</v>
      </c>
      <c r="C202" s="22" t="s">
        <v>102</v>
      </c>
      <c r="D202" s="22" t="s">
        <v>186</v>
      </c>
      <c r="E202" s="22" t="s">
        <v>155</v>
      </c>
      <c r="F202" s="23">
        <v>400000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t="18" customHeight="1">
      <c r="A203" s="41" t="s">
        <v>241</v>
      </c>
      <c r="B203" s="16" t="s">
        <v>43</v>
      </c>
      <c r="C203" s="16" t="s">
        <v>102</v>
      </c>
      <c r="D203" s="16" t="s">
        <v>242</v>
      </c>
      <c r="E203" s="16" t="s">
        <v>18</v>
      </c>
      <c r="F203" s="17">
        <f aca="true" t="shared" si="78" ref="F203:T203">SUM(F204)</f>
        <v>177000</v>
      </c>
      <c r="G203" s="17">
        <f t="shared" si="78"/>
        <v>0</v>
      </c>
      <c r="H203" s="17">
        <f t="shared" si="78"/>
        <v>0</v>
      </c>
      <c r="I203" s="17">
        <f t="shared" si="78"/>
        <v>0</v>
      </c>
      <c r="J203" s="17">
        <f t="shared" si="78"/>
        <v>0</v>
      </c>
      <c r="K203" s="17">
        <f t="shared" si="78"/>
        <v>0</v>
      </c>
      <c r="L203" s="17">
        <f t="shared" si="78"/>
        <v>0</v>
      </c>
      <c r="M203" s="17">
        <f t="shared" si="78"/>
        <v>0</v>
      </c>
      <c r="N203" s="17">
        <f t="shared" si="78"/>
        <v>0</v>
      </c>
      <c r="O203" s="17">
        <f t="shared" si="78"/>
        <v>0</v>
      </c>
      <c r="P203" s="17">
        <f t="shared" si="78"/>
        <v>0</v>
      </c>
      <c r="Q203" s="17">
        <f t="shared" si="78"/>
        <v>0</v>
      </c>
      <c r="R203" s="17">
        <f t="shared" si="78"/>
        <v>0</v>
      </c>
      <c r="S203" s="17">
        <f t="shared" si="78"/>
        <v>0</v>
      </c>
      <c r="T203" s="17">
        <f t="shared" si="78"/>
        <v>0</v>
      </c>
    </row>
    <row r="204" spans="1:20" ht="12.75">
      <c r="A204" s="21" t="s">
        <v>60</v>
      </c>
      <c r="B204" s="22" t="s">
        <v>43</v>
      </c>
      <c r="C204" s="22" t="s">
        <v>102</v>
      </c>
      <c r="D204" s="22" t="s">
        <v>242</v>
      </c>
      <c r="E204" s="22" t="s">
        <v>61</v>
      </c>
      <c r="F204" s="23">
        <v>177000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t="76.5">
      <c r="A205" s="40" t="s">
        <v>243</v>
      </c>
      <c r="B205" s="16" t="s">
        <v>43</v>
      </c>
      <c r="C205" s="16" t="s">
        <v>102</v>
      </c>
      <c r="D205" s="16" t="s">
        <v>244</v>
      </c>
      <c r="E205" s="16" t="s">
        <v>18</v>
      </c>
      <c r="F205" s="17">
        <f aca="true" t="shared" si="79" ref="F205:T205">SUM(F206)</f>
        <v>1266187</v>
      </c>
      <c r="G205" s="17">
        <f t="shared" si="79"/>
        <v>0</v>
      </c>
      <c r="H205" s="17">
        <f t="shared" si="79"/>
        <v>0</v>
      </c>
      <c r="I205" s="17">
        <f t="shared" si="79"/>
        <v>0</v>
      </c>
      <c r="J205" s="17">
        <f t="shared" si="79"/>
        <v>0</v>
      </c>
      <c r="K205" s="17">
        <f t="shared" si="79"/>
        <v>0</v>
      </c>
      <c r="L205" s="17">
        <f t="shared" si="79"/>
        <v>0</v>
      </c>
      <c r="M205" s="17">
        <f t="shared" si="79"/>
        <v>0</v>
      </c>
      <c r="N205" s="17">
        <f t="shared" si="79"/>
        <v>0</v>
      </c>
      <c r="O205" s="17">
        <f t="shared" si="79"/>
        <v>0</v>
      </c>
      <c r="P205" s="17">
        <f t="shared" si="79"/>
        <v>0</v>
      </c>
      <c r="Q205" s="17">
        <f t="shared" si="79"/>
        <v>0</v>
      </c>
      <c r="R205" s="17">
        <f t="shared" si="79"/>
        <v>0</v>
      </c>
      <c r="S205" s="17">
        <f t="shared" si="79"/>
        <v>0</v>
      </c>
      <c r="T205" s="17">
        <f t="shared" si="79"/>
        <v>0</v>
      </c>
    </row>
    <row r="206" spans="1:20" ht="25.5">
      <c r="A206" s="40" t="s">
        <v>211</v>
      </c>
      <c r="B206" s="22" t="s">
        <v>43</v>
      </c>
      <c r="C206" s="22" t="s">
        <v>102</v>
      </c>
      <c r="D206" s="22" t="s">
        <v>244</v>
      </c>
      <c r="E206" s="22" t="s">
        <v>212</v>
      </c>
      <c r="F206" s="23">
        <f>1166187+100000</f>
        <v>1266187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t="42" customHeight="1">
      <c r="A207" s="89" t="s">
        <v>238</v>
      </c>
      <c r="B207" s="22" t="s">
        <v>43</v>
      </c>
      <c r="C207" s="22" t="s">
        <v>102</v>
      </c>
      <c r="D207" s="22" t="s">
        <v>245</v>
      </c>
      <c r="E207" s="22" t="s">
        <v>18</v>
      </c>
      <c r="F207" s="23"/>
      <c r="G207" s="23"/>
      <c r="H207" s="23"/>
      <c r="I207" s="23">
        <f aca="true" t="shared" si="80" ref="I207:T207">I208</f>
        <v>0</v>
      </c>
      <c r="J207" s="23">
        <f t="shared" si="80"/>
        <v>0</v>
      </c>
      <c r="K207" s="23">
        <f t="shared" si="80"/>
        <v>0</v>
      </c>
      <c r="L207" s="23">
        <f t="shared" si="80"/>
        <v>0</v>
      </c>
      <c r="M207" s="23">
        <f t="shared" si="80"/>
        <v>0</v>
      </c>
      <c r="N207" s="23">
        <f t="shared" si="80"/>
        <v>0</v>
      </c>
      <c r="O207" s="23">
        <f t="shared" si="80"/>
        <v>0</v>
      </c>
      <c r="P207" s="23">
        <f t="shared" si="80"/>
        <v>0</v>
      </c>
      <c r="Q207" s="23">
        <f t="shared" si="80"/>
        <v>0</v>
      </c>
      <c r="R207" s="23">
        <f t="shared" si="80"/>
        <v>0</v>
      </c>
      <c r="S207" s="23">
        <f t="shared" si="80"/>
        <v>0</v>
      </c>
      <c r="T207" s="23">
        <f t="shared" si="80"/>
        <v>0</v>
      </c>
    </row>
    <row r="208" spans="1:20" ht="12.75">
      <c r="A208" s="21" t="s">
        <v>60</v>
      </c>
      <c r="B208" s="22" t="s">
        <v>43</v>
      </c>
      <c r="C208" s="22" t="s">
        <v>102</v>
      </c>
      <c r="D208" s="22" t="s">
        <v>245</v>
      </c>
      <c r="E208" s="22" t="s">
        <v>61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ht="12.75">
      <c r="A209" s="31"/>
      <c r="B209" s="22"/>
      <c r="C209" s="22"/>
      <c r="D209" s="22"/>
      <c r="E209" s="22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t="54">
      <c r="A210" s="12" t="s">
        <v>246</v>
      </c>
      <c r="B210" s="55" t="s">
        <v>247</v>
      </c>
      <c r="C210" s="55" t="s">
        <v>16</v>
      </c>
      <c r="D210" s="55" t="s">
        <v>17</v>
      </c>
      <c r="E210" s="55" t="s">
        <v>18</v>
      </c>
      <c r="F210" s="56">
        <f>SUM(F211+F227+F235)</f>
        <v>7752815</v>
      </c>
      <c r="G210" s="56">
        <f>SUM(G211+G227+G235+G232)</f>
        <v>0</v>
      </c>
      <c r="H210" s="56">
        <f>SUM(H211+H227+H235+H232)</f>
        <v>0</v>
      </c>
      <c r="I210" s="56">
        <f aca="true" t="shared" si="81" ref="I210:T210">I211+I227+I232+I235</f>
        <v>0</v>
      </c>
      <c r="J210" s="56">
        <f t="shared" si="81"/>
        <v>295428</v>
      </c>
      <c r="K210" s="56">
        <f t="shared" si="81"/>
        <v>0</v>
      </c>
      <c r="L210" s="56">
        <f t="shared" si="81"/>
        <v>0</v>
      </c>
      <c r="M210" s="56">
        <f t="shared" si="81"/>
        <v>0</v>
      </c>
      <c r="N210" s="56">
        <f t="shared" si="81"/>
        <v>0</v>
      </c>
      <c r="O210" s="56">
        <f t="shared" si="81"/>
        <v>0</v>
      </c>
      <c r="P210" s="56">
        <f t="shared" si="81"/>
        <v>0</v>
      </c>
      <c r="Q210" s="56">
        <f t="shared" si="81"/>
        <v>0</v>
      </c>
      <c r="R210" s="56">
        <f t="shared" si="81"/>
        <v>0</v>
      </c>
      <c r="S210" s="56">
        <f t="shared" si="81"/>
        <v>0</v>
      </c>
      <c r="T210" s="56">
        <f t="shared" si="81"/>
        <v>0</v>
      </c>
    </row>
    <row r="211" spans="1:20" ht="22.5" customHeight="1">
      <c r="A211" s="34" t="s">
        <v>248</v>
      </c>
      <c r="B211" s="19" t="s">
        <v>247</v>
      </c>
      <c r="C211" s="19" t="s">
        <v>15</v>
      </c>
      <c r="D211" s="19" t="s">
        <v>17</v>
      </c>
      <c r="E211" s="19" t="s">
        <v>18</v>
      </c>
      <c r="F211" s="20">
        <f>SUM(F212+F215+F217+F219)</f>
        <v>6937815</v>
      </c>
      <c r="G211" s="20">
        <f>SUM(G212+G215+G217+G219+G225)</f>
        <v>0</v>
      </c>
      <c r="H211" s="20">
        <f>SUM(H212+H215+H217+H219+H225)</f>
        <v>0</v>
      </c>
      <c r="I211" s="20">
        <f aca="true" t="shared" si="82" ref="I211:T211">I212+I214+I218+I221+I223+I225</f>
        <v>0</v>
      </c>
      <c r="J211" s="20">
        <f t="shared" si="82"/>
        <v>285428</v>
      </c>
      <c r="K211" s="20">
        <f t="shared" si="82"/>
        <v>0</v>
      </c>
      <c r="L211" s="20">
        <f t="shared" si="82"/>
        <v>0</v>
      </c>
      <c r="M211" s="20">
        <f t="shared" si="82"/>
        <v>0</v>
      </c>
      <c r="N211" s="20">
        <f t="shared" si="82"/>
        <v>0</v>
      </c>
      <c r="O211" s="20">
        <f t="shared" si="82"/>
        <v>0</v>
      </c>
      <c r="P211" s="20">
        <f t="shared" si="82"/>
        <v>0</v>
      </c>
      <c r="Q211" s="20">
        <f t="shared" si="82"/>
        <v>0</v>
      </c>
      <c r="R211" s="20">
        <f t="shared" si="82"/>
        <v>0</v>
      </c>
      <c r="S211" s="20">
        <f t="shared" si="82"/>
        <v>0</v>
      </c>
      <c r="T211" s="20">
        <f t="shared" si="82"/>
        <v>0</v>
      </c>
    </row>
    <row r="212" spans="1:20" ht="30.75" customHeight="1">
      <c r="A212" s="40" t="s">
        <v>249</v>
      </c>
      <c r="B212" s="16" t="s">
        <v>247</v>
      </c>
      <c r="C212" s="16" t="s">
        <v>15</v>
      </c>
      <c r="D212" s="16" t="s">
        <v>250</v>
      </c>
      <c r="E212" s="16" t="s">
        <v>18</v>
      </c>
      <c r="F212" s="17">
        <f>SUM(F213)</f>
        <v>4436496</v>
      </c>
      <c r="G212" s="17">
        <f>SUM(G213+G214)</f>
        <v>0</v>
      </c>
      <c r="H212" s="17">
        <f>SUM(H213+H214)</f>
        <v>0</v>
      </c>
      <c r="I212" s="17">
        <f aca="true" t="shared" si="83" ref="I212:T212">I213</f>
        <v>0</v>
      </c>
      <c r="J212" s="17">
        <f t="shared" si="83"/>
        <v>231734</v>
      </c>
      <c r="K212" s="17">
        <f t="shared" si="83"/>
        <v>0</v>
      </c>
      <c r="L212" s="17">
        <f t="shared" si="83"/>
        <v>0</v>
      </c>
      <c r="M212" s="17">
        <f t="shared" si="83"/>
        <v>0</v>
      </c>
      <c r="N212" s="17">
        <f t="shared" si="83"/>
        <v>0</v>
      </c>
      <c r="O212" s="17">
        <f t="shared" si="83"/>
        <v>0</v>
      </c>
      <c r="P212" s="17">
        <f t="shared" si="83"/>
        <v>0</v>
      </c>
      <c r="Q212" s="17">
        <f t="shared" si="83"/>
        <v>0</v>
      </c>
      <c r="R212" s="17">
        <f t="shared" si="83"/>
        <v>0</v>
      </c>
      <c r="S212" s="17">
        <f t="shared" si="83"/>
        <v>0</v>
      </c>
      <c r="T212" s="17">
        <f t="shared" si="83"/>
        <v>0</v>
      </c>
    </row>
    <row r="213" spans="1:20" ht="25.5">
      <c r="A213" s="40" t="s">
        <v>211</v>
      </c>
      <c r="B213" s="22" t="s">
        <v>247</v>
      </c>
      <c r="C213" s="22" t="s">
        <v>15</v>
      </c>
      <c r="D213" s="22" t="s">
        <v>250</v>
      </c>
      <c r="E213" s="22" t="s">
        <v>212</v>
      </c>
      <c r="F213" s="23">
        <f>4124496+291000+21000</f>
        <v>4436496</v>
      </c>
      <c r="G213" s="23"/>
      <c r="H213" s="23"/>
      <c r="I213" s="23"/>
      <c r="J213" s="23">
        <v>231734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t="12.75">
      <c r="A214" s="18" t="s">
        <v>251</v>
      </c>
      <c r="B214" s="22" t="s">
        <v>247</v>
      </c>
      <c r="C214" s="22" t="s">
        <v>15</v>
      </c>
      <c r="D214" s="22" t="s">
        <v>252</v>
      </c>
      <c r="E214" s="22" t="s">
        <v>18</v>
      </c>
      <c r="F214" s="23"/>
      <c r="G214" s="23"/>
      <c r="H214" s="23"/>
      <c r="I214" s="23">
        <f aca="true" t="shared" si="84" ref="I214:T214">I217</f>
        <v>0</v>
      </c>
      <c r="J214" s="23">
        <f t="shared" si="84"/>
        <v>0</v>
      </c>
      <c r="K214" s="23">
        <f t="shared" si="84"/>
        <v>0</v>
      </c>
      <c r="L214" s="23">
        <f t="shared" si="84"/>
        <v>0</v>
      </c>
      <c r="M214" s="23">
        <f t="shared" si="84"/>
        <v>0</v>
      </c>
      <c r="N214" s="23">
        <f t="shared" si="84"/>
        <v>0</v>
      </c>
      <c r="O214" s="23">
        <f t="shared" si="84"/>
        <v>0</v>
      </c>
      <c r="P214" s="23">
        <f t="shared" si="84"/>
        <v>0</v>
      </c>
      <c r="Q214" s="23">
        <f t="shared" si="84"/>
        <v>0</v>
      </c>
      <c r="R214" s="23">
        <f t="shared" si="84"/>
        <v>0</v>
      </c>
      <c r="S214" s="23">
        <f t="shared" si="84"/>
        <v>0</v>
      </c>
      <c r="T214" s="23">
        <f t="shared" si="84"/>
        <v>0</v>
      </c>
    </row>
    <row r="215" spans="1:20" ht="1.5" customHeight="1">
      <c r="A215" s="41" t="s">
        <v>251</v>
      </c>
      <c r="B215" s="16" t="s">
        <v>247</v>
      </c>
      <c r="C215" s="16" t="s">
        <v>15</v>
      </c>
      <c r="D215" s="16" t="s">
        <v>253</v>
      </c>
      <c r="E215" s="16" t="s">
        <v>18</v>
      </c>
      <c r="F215" s="17">
        <f>SUM(F216)</f>
        <v>7000</v>
      </c>
      <c r="G215" s="17">
        <f>SUM(G216)</f>
        <v>0</v>
      </c>
      <c r="H215" s="17">
        <f>SUM(H216)</f>
        <v>0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22.5" hidden="1">
      <c r="A216" s="31" t="s">
        <v>254</v>
      </c>
      <c r="B216" s="22" t="s">
        <v>247</v>
      </c>
      <c r="C216" s="22" t="s">
        <v>15</v>
      </c>
      <c r="D216" s="22" t="s">
        <v>253</v>
      </c>
      <c r="E216" s="22" t="s">
        <v>215</v>
      </c>
      <c r="F216" s="23">
        <v>7000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t="25.5">
      <c r="A217" s="40" t="s">
        <v>211</v>
      </c>
      <c r="B217" s="16" t="s">
        <v>247</v>
      </c>
      <c r="C217" s="16" t="s">
        <v>15</v>
      </c>
      <c r="D217" s="16" t="s">
        <v>252</v>
      </c>
      <c r="E217" s="16" t="s">
        <v>212</v>
      </c>
      <c r="F217" s="17">
        <f>SUM(F218)</f>
        <v>2494319</v>
      </c>
      <c r="G217" s="17">
        <f>SUM(G218)</f>
        <v>0</v>
      </c>
      <c r="H217" s="17">
        <f>SUM(H218)</f>
        <v>0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75">
      <c r="A218" s="18" t="s">
        <v>255</v>
      </c>
      <c r="B218" s="22" t="s">
        <v>247</v>
      </c>
      <c r="C218" s="22" t="s">
        <v>15</v>
      </c>
      <c r="D218" s="22" t="s">
        <v>256</v>
      </c>
      <c r="E218" s="22" t="s">
        <v>18</v>
      </c>
      <c r="F218" s="23">
        <f>2058319+187000+249000</f>
        <v>2494319</v>
      </c>
      <c r="G218" s="23"/>
      <c r="H218" s="23"/>
      <c r="I218" s="23">
        <f aca="true" t="shared" si="85" ref="I218:T218">I220</f>
        <v>0</v>
      </c>
      <c r="J218" s="23">
        <f t="shared" si="85"/>
        <v>53694</v>
      </c>
      <c r="K218" s="23">
        <f t="shared" si="85"/>
        <v>0</v>
      </c>
      <c r="L218" s="23">
        <f t="shared" si="85"/>
        <v>0</v>
      </c>
      <c r="M218" s="23">
        <f t="shared" si="85"/>
        <v>0</v>
      </c>
      <c r="N218" s="23">
        <f t="shared" si="85"/>
        <v>0</v>
      </c>
      <c r="O218" s="23">
        <f t="shared" si="85"/>
        <v>0</v>
      </c>
      <c r="P218" s="23">
        <f t="shared" si="85"/>
        <v>0</v>
      </c>
      <c r="Q218" s="23">
        <f t="shared" si="85"/>
        <v>0</v>
      </c>
      <c r="R218" s="23">
        <f t="shared" si="85"/>
        <v>0</v>
      </c>
      <c r="S218" s="23">
        <f t="shared" si="85"/>
        <v>0</v>
      </c>
      <c r="T218" s="23">
        <f t="shared" si="85"/>
        <v>0</v>
      </c>
    </row>
    <row r="219" spans="1:20" ht="1.5" customHeight="1">
      <c r="A219" s="30" t="s">
        <v>257</v>
      </c>
      <c r="B219" s="16" t="s">
        <v>247</v>
      </c>
      <c r="C219" s="16" t="s">
        <v>15</v>
      </c>
      <c r="D219" s="16" t="s">
        <v>258</v>
      </c>
      <c r="E219" s="16" t="s">
        <v>18</v>
      </c>
      <c r="F219" s="17">
        <f aca="true" t="shared" si="86" ref="F219:T219">SUM(F220)</f>
        <v>0</v>
      </c>
      <c r="G219" s="17">
        <f t="shared" si="86"/>
        <v>0</v>
      </c>
      <c r="H219" s="17">
        <f t="shared" si="86"/>
        <v>0</v>
      </c>
      <c r="I219" s="17">
        <f t="shared" si="86"/>
        <v>0</v>
      </c>
      <c r="J219" s="17">
        <f t="shared" si="86"/>
        <v>53694</v>
      </c>
      <c r="K219" s="17">
        <f t="shared" si="86"/>
        <v>0</v>
      </c>
      <c r="L219" s="17">
        <f t="shared" si="86"/>
        <v>0</v>
      </c>
      <c r="M219" s="17">
        <f t="shared" si="86"/>
        <v>0</v>
      </c>
      <c r="N219" s="17">
        <f t="shared" si="86"/>
        <v>0</v>
      </c>
      <c r="O219" s="17">
        <f t="shared" si="86"/>
        <v>0</v>
      </c>
      <c r="P219" s="17">
        <f t="shared" si="86"/>
        <v>0</v>
      </c>
      <c r="Q219" s="17">
        <f t="shared" si="86"/>
        <v>0</v>
      </c>
      <c r="R219" s="17">
        <f t="shared" si="86"/>
        <v>0</v>
      </c>
      <c r="S219" s="17">
        <f t="shared" si="86"/>
        <v>0</v>
      </c>
      <c r="T219" s="17">
        <f t="shared" si="86"/>
        <v>0</v>
      </c>
    </row>
    <row r="220" spans="1:20" ht="25.5">
      <c r="A220" s="40" t="s">
        <v>211</v>
      </c>
      <c r="B220" s="22" t="s">
        <v>247</v>
      </c>
      <c r="C220" s="22" t="s">
        <v>15</v>
      </c>
      <c r="D220" s="22" t="s">
        <v>259</v>
      </c>
      <c r="E220" s="22" t="s">
        <v>212</v>
      </c>
      <c r="F220" s="23"/>
      <c r="G220" s="23"/>
      <c r="H220" s="23"/>
      <c r="I220" s="23"/>
      <c r="J220" s="23">
        <v>53694</v>
      </c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t="25.5">
      <c r="A221" s="40" t="s">
        <v>260</v>
      </c>
      <c r="B221" s="22" t="s">
        <v>247</v>
      </c>
      <c r="C221" s="22" t="s">
        <v>15</v>
      </c>
      <c r="D221" s="22" t="s">
        <v>261</v>
      </c>
      <c r="E221" s="22" t="s">
        <v>18</v>
      </c>
      <c r="F221" s="23"/>
      <c r="G221" s="23"/>
      <c r="H221" s="23"/>
      <c r="I221" s="23">
        <f aca="true" t="shared" si="87" ref="I221:T221">I222</f>
        <v>0</v>
      </c>
      <c r="J221" s="23">
        <f t="shared" si="87"/>
        <v>0</v>
      </c>
      <c r="K221" s="23">
        <f t="shared" si="87"/>
        <v>0</v>
      </c>
      <c r="L221" s="23">
        <f t="shared" si="87"/>
        <v>0</v>
      </c>
      <c r="M221" s="23">
        <f t="shared" si="87"/>
        <v>0</v>
      </c>
      <c r="N221" s="23">
        <f t="shared" si="87"/>
        <v>0</v>
      </c>
      <c r="O221" s="23">
        <f t="shared" si="87"/>
        <v>0</v>
      </c>
      <c r="P221" s="23">
        <f t="shared" si="87"/>
        <v>0</v>
      </c>
      <c r="Q221" s="23">
        <f t="shared" si="87"/>
        <v>0</v>
      </c>
      <c r="R221" s="23">
        <f t="shared" si="87"/>
        <v>0</v>
      </c>
      <c r="S221" s="23">
        <f t="shared" si="87"/>
        <v>0</v>
      </c>
      <c r="T221" s="23">
        <f t="shared" si="87"/>
        <v>0</v>
      </c>
    </row>
    <row r="222" spans="1:20" ht="12.75">
      <c r="A222" s="40" t="s">
        <v>138</v>
      </c>
      <c r="B222" s="22" t="s">
        <v>247</v>
      </c>
      <c r="C222" s="22" t="s">
        <v>15</v>
      </c>
      <c r="D222" s="22" t="s">
        <v>261</v>
      </c>
      <c r="E222" s="22" t="s">
        <v>139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t="52.5" customHeight="1">
      <c r="A223" s="40" t="s">
        <v>262</v>
      </c>
      <c r="B223" s="22" t="s">
        <v>247</v>
      </c>
      <c r="C223" s="22" t="s">
        <v>15</v>
      </c>
      <c r="D223" s="22" t="s">
        <v>263</v>
      </c>
      <c r="E223" s="22" t="s">
        <v>18</v>
      </c>
      <c r="F223" s="23"/>
      <c r="G223" s="23"/>
      <c r="H223" s="23"/>
      <c r="I223" s="23">
        <f aca="true" t="shared" si="88" ref="I223:T223">I224</f>
        <v>0</v>
      </c>
      <c r="J223" s="23">
        <f t="shared" si="88"/>
        <v>0</v>
      </c>
      <c r="K223" s="23">
        <f t="shared" si="88"/>
        <v>0</v>
      </c>
      <c r="L223" s="23">
        <f t="shared" si="88"/>
        <v>0</v>
      </c>
      <c r="M223" s="23">
        <f t="shared" si="88"/>
        <v>0</v>
      </c>
      <c r="N223" s="23">
        <f t="shared" si="88"/>
        <v>0</v>
      </c>
      <c r="O223" s="23">
        <f t="shared" si="88"/>
        <v>0</v>
      </c>
      <c r="P223" s="23">
        <f t="shared" si="88"/>
        <v>0</v>
      </c>
      <c r="Q223" s="23">
        <f t="shared" si="88"/>
        <v>0</v>
      </c>
      <c r="R223" s="23">
        <f t="shared" si="88"/>
        <v>0</v>
      </c>
      <c r="S223" s="23">
        <f t="shared" si="88"/>
        <v>0</v>
      </c>
      <c r="T223" s="23">
        <f t="shared" si="88"/>
        <v>0</v>
      </c>
    </row>
    <row r="224" spans="1:20" ht="12.75">
      <c r="A224" s="40" t="s">
        <v>60</v>
      </c>
      <c r="B224" s="22" t="s">
        <v>247</v>
      </c>
      <c r="C224" s="22" t="s">
        <v>15</v>
      </c>
      <c r="D224" s="22" t="s">
        <v>263</v>
      </c>
      <c r="E224" s="22" t="s">
        <v>61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t="38.25" customHeight="1">
      <c r="A225" s="89" t="s">
        <v>238</v>
      </c>
      <c r="B225" s="48" t="s">
        <v>247</v>
      </c>
      <c r="C225" s="48" t="s">
        <v>15</v>
      </c>
      <c r="D225" s="48" t="s">
        <v>264</v>
      </c>
      <c r="E225" s="48" t="s">
        <v>18</v>
      </c>
      <c r="F225" s="49"/>
      <c r="G225" s="49">
        <f aca="true" t="shared" si="89" ref="G225:T225">G226</f>
        <v>0</v>
      </c>
      <c r="H225" s="49">
        <f t="shared" si="89"/>
        <v>0</v>
      </c>
      <c r="I225" s="49">
        <f t="shared" si="89"/>
        <v>0</v>
      </c>
      <c r="J225" s="49">
        <f t="shared" si="89"/>
        <v>0</v>
      </c>
      <c r="K225" s="49">
        <f t="shared" si="89"/>
        <v>0</v>
      </c>
      <c r="L225" s="49">
        <f t="shared" si="89"/>
        <v>0</v>
      </c>
      <c r="M225" s="49">
        <f t="shared" si="89"/>
        <v>0</v>
      </c>
      <c r="N225" s="49">
        <f t="shared" si="89"/>
        <v>0</v>
      </c>
      <c r="O225" s="49">
        <f t="shared" si="89"/>
        <v>0</v>
      </c>
      <c r="P225" s="49">
        <f t="shared" si="89"/>
        <v>0</v>
      </c>
      <c r="Q225" s="49">
        <f t="shared" si="89"/>
        <v>0</v>
      </c>
      <c r="R225" s="49">
        <f t="shared" si="89"/>
        <v>0</v>
      </c>
      <c r="S225" s="49">
        <f t="shared" si="89"/>
        <v>0</v>
      </c>
      <c r="T225" s="49">
        <f t="shared" si="89"/>
        <v>0</v>
      </c>
    </row>
    <row r="226" spans="1:20" ht="21.75" customHeight="1">
      <c r="A226" s="31" t="s">
        <v>60</v>
      </c>
      <c r="B226" s="22" t="s">
        <v>247</v>
      </c>
      <c r="C226" s="22" t="s">
        <v>15</v>
      </c>
      <c r="D226" s="22" t="s">
        <v>264</v>
      </c>
      <c r="E226" s="22" t="s">
        <v>61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t="30" customHeight="1">
      <c r="A227" s="34" t="s">
        <v>265</v>
      </c>
      <c r="B227" s="19" t="s">
        <v>247</v>
      </c>
      <c r="C227" s="19" t="s">
        <v>37</v>
      </c>
      <c r="D227" s="19" t="s">
        <v>17</v>
      </c>
      <c r="E227" s="19" t="s">
        <v>18</v>
      </c>
      <c r="F227" s="20">
        <f>SUM(F228)</f>
        <v>140000</v>
      </c>
      <c r="G227" s="20">
        <f>SUM(G228)</f>
        <v>0</v>
      </c>
      <c r="H227" s="20">
        <f>SUM(H228)</f>
        <v>0</v>
      </c>
      <c r="I227" s="20">
        <f aca="true" t="shared" si="90" ref="I227:T227">I228+I230</f>
        <v>0</v>
      </c>
      <c r="J227" s="20">
        <f t="shared" si="90"/>
        <v>0</v>
      </c>
      <c r="K227" s="20">
        <f t="shared" si="90"/>
        <v>0</v>
      </c>
      <c r="L227" s="20">
        <f t="shared" si="90"/>
        <v>0</v>
      </c>
      <c r="M227" s="20">
        <f t="shared" si="90"/>
        <v>0</v>
      </c>
      <c r="N227" s="20">
        <f t="shared" si="90"/>
        <v>0</v>
      </c>
      <c r="O227" s="20">
        <f t="shared" si="90"/>
        <v>0</v>
      </c>
      <c r="P227" s="20">
        <f t="shared" si="90"/>
        <v>0</v>
      </c>
      <c r="Q227" s="20">
        <f t="shared" si="90"/>
        <v>0</v>
      </c>
      <c r="R227" s="20">
        <f t="shared" si="90"/>
        <v>0</v>
      </c>
      <c r="S227" s="20">
        <f t="shared" si="90"/>
        <v>0</v>
      </c>
      <c r="T227" s="20">
        <f t="shared" si="90"/>
        <v>0</v>
      </c>
    </row>
    <row r="228" spans="1:20" ht="18" customHeight="1">
      <c r="A228" s="18" t="s">
        <v>266</v>
      </c>
      <c r="B228" s="16" t="s">
        <v>247</v>
      </c>
      <c r="C228" s="16" t="s">
        <v>37</v>
      </c>
      <c r="D228" s="16" t="s">
        <v>267</v>
      </c>
      <c r="E228" s="16" t="s">
        <v>18</v>
      </c>
      <c r="F228" s="17">
        <f>SUM(F229)</f>
        <v>140000</v>
      </c>
      <c r="G228" s="17">
        <f>SUM(G229+G230)</f>
        <v>0</v>
      </c>
      <c r="H228" s="17">
        <f>SUM(H229+H230)</f>
        <v>0</v>
      </c>
      <c r="I228" s="17">
        <f aca="true" t="shared" si="91" ref="I228:T228">I229</f>
        <v>0</v>
      </c>
      <c r="J228" s="17">
        <f t="shared" si="91"/>
        <v>0</v>
      </c>
      <c r="K228" s="17">
        <f t="shared" si="91"/>
        <v>0</v>
      </c>
      <c r="L228" s="17">
        <f t="shared" si="91"/>
        <v>0</v>
      </c>
      <c r="M228" s="17">
        <f t="shared" si="91"/>
        <v>0</v>
      </c>
      <c r="N228" s="17">
        <f t="shared" si="91"/>
        <v>0</v>
      </c>
      <c r="O228" s="17">
        <f t="shared" si="91"/>
        <v>0</v>
      </c>
      <c r="P228" s="17">
        <f t="shared" si="91"/>
        <v>0</v>
      </c>
      <c r="Q228" s="17">
        <f t="shared" si="91"/>
        <v>0</v>
      </c>
      <c r="R228" s="17">
        <f t="shared" si="91"/>
        <v>0</v>
      </c>
      <c r="S228" s="17">
        <f t="shared" si="91"/>
        <v>0</v>
      </c>
      <c r="T228" s="17">
        <f t="shared" si="91"/>
        <v>0</v>
      </c>
    </row>
    <row r="229" spans="1:20" ht="25.5">
      <c r="A229" s="40" t="s">
        <v>211</v>
      </c>
      <c r="B229" s="22" t="s">
        <v>247</v>
      </c>
      <c r="C229" s="22" t="s">
        <v>37</v>
      </c>
      <c r="D229" s="22" t="s">
        <v>267</v>
      </c>
      <c r="E229" s="22" t="s">
        <v>212</v>
      </c>
      <c r="F229" s="23">
        <v>140000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t="25.5">
      <c r="A230" s="40" t="s">
        <v>156</v>
      </c>
      <c r="B230" s="22" t="s">
        <v>247</v>
      </c>
      <c r="C230" s="22" t="s">
        <v>37</v>
      </c>
      <c r="D230" s="22" t="s">
        <v>157</v>
      </c>
      <c r="E230" s="22" t="s">
        <v>18</v>
      </c>
      <c r="F230" s="23"/>
      <c r="G230" s="23"/>
      <c r="H230" s="23"/>
      <c r="I230" s="23">
        <f aca="true" t="shared" si="92" ref="I230:T230">I231</f>
        <v>0</v>
      </c>
      <c r="J230" s="23">
        <f t="shared" si="92"/>
        <v>0</v>
      </c>
      <c r="K230" s="23">
        <f t="shared" si="92"/>
        <v>0</v>
      </c>
      <c r="L230" s="23">
        <f t="shared" si="92"/>
        <v>0</v>
      </c>
      <c r="M230" s="23">
        <f t="shared" si="92"/>
        <v>0</v>
      </c>
      <c r="N230" s="23">
        <f t="shared" si="92"/>
        <v>0</v>
      </c>
      <c r="O230" s="23">
        <f t="shared" si="92"/>
        <v>0</v>
      </c>
      <c r="P230" s="23">
        <f t="shared" si="92"/>
        <v>0</v>
      </c>
      <c r="Q230" s="23">
        <f t="shared" si="92"/>
        <v>0</v>
      </c>
      <c r="R230" s="23">
        <f t="shared" si="92"/>
        <v>0</v>
      </c>
      <c r="S230" s="23">
        <f t="shared" si="92"/>
        <v>0</v>
      </c>
      <c r="T230" s="23">
        <f t="shared" si="92"/>
        <v>0</v>
      </c>
    </row>
    <row r="231" spans="1:20" ht="18" customHeight="1">
      <c r="A231" s="31" t="s">
        <v>158</v>
      </c>
      <c r="B231" s="22" t="s">
        <v>247</v>
      </c>
      <c r="C231" s="22" t="s">
        <v>37</v>
      </c>
      <c r="D231" s="22" t="s">
        <v>157</v>
      </c>
      <c r="E231" s="22" t="s">
        <v>159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27.75" customHeight="1">
      <c r="A232" s="34" t="s">
        <v>268</v>
      </c>
      <c r="B232" s="19" t="s">
        <v>247</v>
      </c>
      <c r="C232" s="19" t="s">
        <v>40</v>
      </c>
      <c r="D232" s="19" t="s">
        <v>17</v>
      </c>
      <c r="E232" s="19" t="s">
        <v>18</v>
      </c>
      <c r="F232" s="23"/>
      <c r="G232" s="47">
        <f aca="true" t="shared" si="93" ref="G232:T233">G233</f>
        <v>0</v>
      </c>
      <c r="H232" s="47">
        <f t="shared" si="93"/>
        <v>223000</v>
      </c>
      <c r="I232" s="47">
        <f t="shared" si="93"/>
        <v>0</v>
      </c>
      <c r="J232" s="47">
        <f t="shared" si="93"/>
        <v>0</v>
      </c>
      <c r="K232" s="47">
        <f t="shared" si="93"/>
        <v>0</v>
      </c>
      <c r="L232" s="47">
        <f t="shared" si="93"/>
        <v>0</v>
      </c>
      <c r="M232" s="47">
        <f t="shared" si="93"/>
        <v>0</v>
      </c>
      <c r="N232" s="47">
        <f t="shared" si="93"/>
        <v>0</v>
      </c>
      <c r="O232" s="47">
        <f t="shared" si="93"/>
        <v>0</v>
      </c>
      <c r="P232" s="47">
        <f t="shared" si="93"/>
        <v>0</v>
      </c>
      <c r="Q232" s="47">
        <f t="shared" si="93"/>
        <v>0</v>
      </c>
      <c r="R232" s="47">
        <f t="shared" si="93"/>
        <v>0</v>
      </c>
      <c r="S232" s="47">
        <f t="shared" si="93"/>
        <v>0</v>
      </c>
      <c r="T232" s="47">
        <f t="shared" si="93"/>
        <v>0</v>
      </c>
    </row>
    <row r="233" spans="1:20" ht="38.25">
      <c r="A233" s="40" t="s">
        <v>269</v>
      </c>
      <c r="B233" s="16" t="s">
        <v>247</v>
      </c>
      <c r="C233" s="16" t="s">
        <v>40</v>
      </c>
      <c r="D233" s="16" t="s">
        <v>270</v>
      </c>
      <c r="E233" s="16" t="s">
        <v>18</v>
      </c>
      <c r="F233" s="23"/>
      <c r="G233" s="49">
        <f t="shared" si="93"/>
        <v>0</v>
      </c>
      <c r="H233" s="49">
        <f t="shared" si="93"/>
        <v>223000</v>
      </c>
      <c r="I233" s="49">
        <f t="shared" si="93"/>
        <v>0</v>
      </c>
      <c r="J233" s="49">
        <f t="shared" si="93"/>
        <v>0</v>
      </c>
      <c r="K233" s="49">
        <f t="shared" si="93"/>
        <v>0</v>
      </c>
      <c r="L233" s="49">
        <f t="shared" si="93"/>
        <v>0</v>
      </c>
      <c r="M233" s="49">
        <f t="shared" si="93"/>
        <v>0</v>
      </c>
      <c r="N233" s="49">
        <f t="shared" si="93"/>
        <v>0</v>
      </c>
      <c r="O233" s="49">
        <f t="shared" si="93"/>
        <v>0</v>
      </c>
      <c r="P233" s="49">
        <f t="shared" si="93"/>
        <v>0</v>
      </c>
      <c r="Q233" s="49">
        <f t="shared" si="93"/>
        <v>0</v>
      </c>
      <c r="R233" s="49">
        <f t="shared" si="93"/>
        <v>0</v>
      </c>
      <c r="S233" s="49">
        <f t="shared" si="93"/>
        <v>0</v>
      </c>
      <c r="T233" s="49">
        <f t="shared" si="93"/>
        <v>0</v>
      </c>
    </row>
    <row r="234" spans="1:20" ht="12.75">
      <c r="A234" s="31" t="s">
        <v>60</v>
      </c>
      <c r="B234" s="22" t="s">
        <v>247</v>
      </c>
      <c r="C234" s="22" t="s">
        <v>40</v>
      </c>
      <c r="D234" s="22" t="s">
        <v>270</v>
      </c>
      <c r="E234" s="22" t="s">
        <v>61</v>
      </c>
      <c r="F234" s="23"/>
      <c r="G234" s="23"/>
      <c r="H234" s="23">
        <v>223000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t="45">
      <c r="A235" s="34" t="s">
        <v>271</v>
      </c>
      <c r="B235" s="19" t="s">
        <v>247</v>
      </c>
      <c r="C235" s="19" t="s">
        <v>194</v>
      </c>
      <c r="D235" s="19" t="s">
        <v>17</v>
      </c>
      <c r="E235" s="19" t="s">
        <v>18</v>
      </c>
      <c r="F235" s="20">
        <f>SUM(F236)</f>
        <v>675000</v>
      </c>
      <c r="G235" s="20">
        <f>SUM(G236+G238)</f>
        <v>0</v>
      </c>
      <c r="H235" s="20">
        <f>SUM(H236+H238)</f>
        <v>-223000</v>
      </c>
      <c r="I235" s="20">
        <f aca="true" t="shared" si="94" ref="I235:T235">I236</f>
        <v>0</v>
      </c>
      <c r="J235" s="20">
        <f t="shared" si="94"/>
        <v>10000</v>
      </c>
      <c r="K235" s="20">
        <f t="shared" si="94"/>
        <v>0</v>
      </c>
      <c r="L235" s="20">
        <f t="shared" si="94"/>
        <v>0</v>
      </c>
      <c r="M235" s="20">
        <f t="shared" si="94"/>
        <v>0</v>
      </c>
      <c r="N235" s="20">
        <f t="shared" si="94"/>
        <v>0</v>
      </c>
      <c r="O235" s="20">
        <f t="shared" si="94"/>
        <v>0</v>
      </c>
      <c r="P235" s="20">
        <f t="shared" si="94"/>
        <v>0</v>
      </c>
      <c r="Q235" s="20">
        <f t="shared" si="94"/>
        <v>0</v>
      </c>
      <c r="R235" s="20">
        <f t="shared" si="94"/>
        <v>0</v>
      </c>
      <c r="S235" s="20">
        <f t="shared" si="94"/>
        <v>0</v>
      </c>
      <c r="T235" s="20">
        <f t="shared" si="94"/>
        <v>0</v>
      </c>
    </row>
    <row r="236" spans="1:20" ht="23.25" customHeight="1">
      <c r="A236" s="40" t="s">
        <v>269</v>
      </c>
      <c r="B236" s="16" t="s">
        <v>247</v>
      </c>
      <c r="C236" s="16" t="s">
        <v>194</v>
      </c>
      <c r="D236" s="16" t="s">
        <v>270</v>
      </c>
      <c r="E236" s="16" t="s">
        <v>18</v>
      </c>
      <c r="F236" s="17">
        <f>SUM(F237)</f>
        <v>675000</v>
      </c>
      <c r="G236" s="17">
        <f aca="true" t="shared" si="95" ref="G236:T236">SUM(G237)</f>
        <v>0</v>
      </c>
      <c r="H236" s="17">
        <f t="shared" si="95"/>
        <v>-223000</v>
      </c>
      <c r="I236" s="17">
        <f t="shared" si="95"/>
        <v>0</v>
      </c>
      <c r="J236" s="17">
        <f t="shared" si="95"/>
        <v>10000</v>
      </c>
      <c r="K236" s="17">
        <f t="shared" si="95"/>
        <v>0</v>
      </c>
      <c r="L236" s="17">
        <f t="shared" si="95"/>
        <v>0</v>
      </c>
      <c r="M236" s="17">
        <f t="shared" si="95"/>
        <v>0</v>
      </c>
      <c r="N236" s="17">
        <f t="shared" si="95"/>
        <v>0</v>
      </c>
      <c r="O236" s="17">
        <f t="shared" si="95"/>
        <v>0</v>
      </c>
      <c r="P236" s="17">
        <f t="shared" si="95"/>
        <v>0</v>
      </c>
      <c r="Q236" s="17">
        <f t="shared" si="95"/>
        <v>0</v>
      </c>
      <c r="R236" s="17">
        <f t="shared" si="95"/>
        <v>0</v>
      </c>
      <c r="S236" s="17">
        <f t="shared" si="95"/>
        <v>0</v>
      </c>
      <c r="T236" s="17">
        <f t="shared" si="95"/>
        <v>0</v>
      </c>
    </row>
    <row r="237" spans="1:20" ht="16.5" customHeight="1">
      <c r="A237" s="31" t="s">
        <v>60</v>
      </c>
      <c r="B237" s="22" t="s">
        <v>247</v>
      </c>
      <c r="C237" s="22" t="s">
        <v>194</v>
      </c>
      <c r="D237" s="22" t="s">
        <v>270</v>
      </c>
      <c r="E237" s="22" t="s">
        <v>61</v>
      </c>
      <c r="F237" s="23">
        <f>369000+306000</f>
        <v>675000</v>
      </c>
      <c r="G237" s="23"/>
      <c r="H237" s="23">
        <v>-223000</v>
      </c>
      <c r="I237" s="23"/>
      <c r="J237" s="23">
        <v>10000</v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t="12.75" hidden="1">
      <c r="A238" s="89" t="s">
        <v>272</v>
      </c>
      <c r="B238" s="48" t="s">
        <v>247</v>
      </c>
      <c r="C238" s="48" t="s">
        <v>194</v>
      </c>
      <c r="D238" s="48" t="s">
        <v>273</v>
      </c>
      <c r="E238" s="48" t="s">
        <v>18</v>
      </c>
      <c r="F238" s="49"/>
      <c r="G238" s="49">
        <f aca="true" t="shared" si="96" ref="G238:T238">G239</f>
        <v>0</v>
      </c>
      <c r="H238" s="49">
        <f t="shared" si="96"/>
        <v>0</v>
      </c>
      <c r="I238" s="49">
        <f t="shared" si="96"/>
        <v>0</v>
      </c>
      <c r="J238" s="49">
        <f t="shared" si="96"/>
        <v>0</v>
      </c>
      <c r="K238" s="49">
        <f t="shared" si="96"/>
        <v>0</v>
      </c>
      <c r="L238" s="49">
        <f t="shared" si="96"/>
        <v>0</v>
      </c>
      <c r="M238" s="49">
        <f t="shared" si="96"/>
        <v>0</v>
      </c>
      <c r="N238" s="49">
        <f t="shared" si="96"/>
        <v>0</v>
      </c>
      <c r="O238" s="49">
        <f t="shared" si="96"/>
        <v>0</v>
      </c>
      <c r="P238" s="49">
        <f t="shared" si="96"/>
        <v>0</v>
      </c>
      <c r="Q238" s="49">
        <f t="shared" si="96"/>
        <v>0</v>
      </c>
      <c r="R238" s="49">
        <f t="shared" si="96"/>
        <v>0</v>
      </c>
      <c r="S238" s="49">
        <f t="shared" si="96"/>
        <v>0</v>
      </c>
      <c r="T238" s="49">
        <f t="shared" si="96"/>
        <v>0</v>
      </c>
    </row>
    <row r="239" spans="1:20" ht="22.5" hidden="1">
      <c r="A239" s="31" t="s">
        <v>269</v>
      </c>
      <c r="B239" s="22" t="s">
        <v>247</v>
      </c>
      <c r="C239" s="22" t="s">
        <v>194</v>
      </c>
      <c r="D239" s="22" t="s">
        <v>273</v>
      </c>
      <c r="E239" s="22" t="s">
        <v>274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12.75">
      <c r="A240" s="24"/>
      <c r="B240" s="22"/>
      <c r="C240" s="22"/>
      <c r="D240" s="22"/>
      <c r="E240" s="22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t="18">
      <c r="A241" s="12" t="s">
        <v>275</v>
      </c>
      <c r="B241" s="55" t="s">
        <v>102</v>
      </c>
      <c r="C241" s="55" t="s">
        <v>16</v>
      </c>
      <c r="D241" s="55" t="s">
        <v>17</v>
      </c>
      <c r="E241" s="55" t="s">
        <v>18</v>
      </c>
      <c r="F241" s="56">
        <f>SUM(F242+F271)</f>
        <v>21678440</v>
      </c>
      <c r="G241" s="56">
        <f>SUM(G242+G271+G274)</f>
        <v>0</v>
      </c>
      <c r="H241" s="56">
        <f>SUM(H242+H271+H274)</f>
        <v>0</v>
      </c>
      <c r="I241" s="56">
        <f aca="true" t="shared" si="97" ref="I241:T241">I242+I271+I278+I283</f>
        <v>0</v>
      </c>
      <c r="J241" s="56">
        <f t="shared" si="97"/>
        <v>86000</v>
      </c>
      <c r="K241" s="56">
        <f t="shared" si="97"/>
        <v>0</v>
      </c>
      <c r="L241" s="56">
        <f t="shared" si="97"/>
        <v>0</v>
      </c>
      <c r="M241" s="56">
        <f t="shared" si="97"/>
        <v>0</v>
      </c>
      <c r="N241" s="56">
        <f t="shared" si="97"/>
        <v>0</v>
      </c>
      <c r="O241" s="56">
        <f t="shared" si="97"/>
        <v>0</v>
      </c>
      <c r="P241" s="56">
        <f t="shared" si="97"/>
        <v>0</v>
      </c>
      <c r="Q241" s="56">
        <f t="shared" si="97"/>
        <v>0</v>
      </c>
      <c r="R241" s="56">
        <f t="shared" si="97"/>
        <v>0</v>
      </c>
      <c r="S241" s="56">
        <f t="shared" si="97"/>
        <v>0</v>
      </c>
      <c r="T241" s="56">
        <f t="shared" si="97"/>
        <v>0</v>
      </c>
    </row>
    <row r="242" spans="1:20" ht="30">
      <c r="A242" s="84" t="s">
        <v>276</v>
      </c>
      <c r="B242" s="19" t="s">
        <v>102</v>
      </c>
      <c r="C242" s="19" t="s">
        <v>15</v>
      </c>
      <c r="D242" s="19" t="s">
        <v>17</v>
      </c>
      <c r="E242" s="19" t="s">
        <v>18</v>
      </c>
      <c r="F242" s="20">
        <f>SUM(F243+F248+F250+F252+F254+F259)</f>
        <v>21303440</v>
      </c>
      <c r="G242" s="20">
        <f>SUM(G243+G248+G250+G252+G254+G259+G257)</f>
        <v>0</v>
      </c>
      <c r="H242" s="20">
        <f>SUM(H243+H248+H250+H252+H254+H259+H257)</f>
        <v>0</v>
      </c>
      <c r="I242" s="20">
        <f aca="true" t="shared" si="98" ref="I242:T242">I243+I245+I249+I251+I258+I260+I262+I264+I266+I268</f>
        <v>0</v>
      </c>
      <c r="J242" s="20">
        <f t="shared" si="98"/>
        <v>0</v>
      </c>
      <c r="K242" s="20">
        <f t="shared" si="98"/>
        <v>0</v>
      </c>
      <c r="L242" s="20">
        <f t="shared" si="98"/>
        <v>0</v>
      </c>
      <c r="M242" s="20">
        <f t="shared" si="98"/>
        <v>0</v>
      </c>
      <c r="N242" s="20">
        <f t="shared" si="98"/>
        <v>0</v>
      </c>
      <c r="O242" s="20">
        <f t="shared" si="98"/>
        <v>0</v>
      </c>
      <c r="P242" s="20">
        <f t="shared" si="98"/>
        <v>0</v>
      </c>
      <c r="Q242" s="20">
        <f t="shared" si="98"/>
        <v>0</v>
      </c>
      <c r="R242" s="20">
        <f t="shared" si="98"/>
        <v>0</v>
      </c>
      <c r="S242" s="20">
        <f t="shared" si="98"/>
        <v>0</v>
      </c>
      <c r="T242" s="20">
        <f t="shared" si="98"/>
        <v>0</v>
      </c>
    </row>
    <row r="243" spans="1:20" ht="25.5">
      <c r="A243" s="90" t="s">
        <v>277</v>
      </c>
      <c r="B243" s="16" t="s">
        <v>102</v>
      </c>
      <c r="C243" s="16" t="s">
        <v>15</v>
      </c>
      <c r="D243" s="16" t="s">
        <v>278</v>
      </c>
      <c r="E243" s="16" t="s">
        <v>18</v>
      </c>
      <c r="F243" s="17">
        <f>SUM(F244:F247)</f>
        <v>16598364</v>
      </c>
      <c r="G243" s="17">
        <f>SUM(G244:G247)</f>
        <v>0</v>
      </c>
      <c r="H243" s="17">
        <f>SUM(H244:H247)</f>
        <v>0</v>
      </c>
      <c r="I243" s="17">
        <f aca="true" t="shared" si="99" ref="I243:T243">I244</f>
        <v>0</v>
      </c>
      <c r="J243" s="17">
        <f t="shared" si="99"/>
        <v>0</v>
      </c>
      <c r="K243" s="17">
        <f t="shared" si="99"/>
        <v>0</v>
      </c>
      <c r="L243" s="17">
        <f t="shared" si="99"/>
        <v>0</v>
      </c>
      <c r="M243" s="17">
        <f t="shared" si="99"/>
        <v>0</v>
      </c>
      <c r="N243" s="17">
        <f t="shared" si="99"/>
        <v>0</v>
      </c>
      <c r="O243" s="17">
        <f t="shared" si="99"/>
        <v>0</v>
      </c>
      <c r="P243" s="17">
        <f t="shared" si="99"/>
        <v>0</v>
      </c>
      <c r="Q243" s="17">
        <f t="shared" si="99"/>
        <v>0</v>
      </c>
      <c r="R243" s="17">
        <f t="shared" si="99"/>
        <v>0</v>
      </c>
      <c r="S243" s="17">
        <f t="shared" si="99"/>
        <v>0</v>
      </c>
      <c r="T243" s="17">
        <f t="shared" si="99"/>
        <v>0</v>
      </c>
    </row>
    <row r="244" spans="1:20" ht="25.5">
      <c r="A244" s="40" t="s">
        <v>211</v>
      </c>
      <c r="B244" s="22" t="s">
        <v>102</v>
      </c>
      <c r="C244" s="22" t="s">
        <v>15</v>
      </c>
      <c r="D244" s="22" t="s">
        <v>278</v>
      </c>
      <c r="E244" s="22" t="s">
        <v>212</v>
      </c>
      <c r="F244" s="23">
        <f>15532364+1409000+72000-204000-311000+100000</f>
        <v>16598364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51">
      <c r="A245" s="33" t="s">
        <v>279</v>
      </c>
      <c r="B245" s="22" t="s">
        <v>102</v>
      </c>
      <c r="C245" s="22" t="s">
        <v>15</v>
      </c>
      <c r="D245" s="22" t="s">
        <v>280</v>
      </c>
      <c r="E245" s="22" t="s">
        <v>18</v>
      </c>
      <c r="F245" s="23"/>
      <c r="G245" s="23"/>
      <c r="H245" s="23"/>
      <c r="I245" s="23">
        <f aca="true" t="shared" si="100" ref="I245:T245">I248</f>
        <v>0</v>
      </c>
      <c r="J245" s="23">
        <f t="shared" si="100"/>
        <v>0</v>
      </c>
      <c r="K245" s="23">
        <f t="shared" si="100"/>
        <v>0</v>
      </c>
      <c r="L245" s="23">
        <f t="shared" si="100"/>
        <v>0</v>
      </c>
      <c r="M245" s="23">
        <f t="shared" si="100"/>
        <v>0</v>
      </c>
      <c r="N245" s="23">
        <f t="shared" si="100"/>
        <v>0</v>
      </c>
      <c r="O245" s="23">
        <f t="shared" si="100"/>
        <v>0</v>
      </c>
      <c r="P245" s="23">
        <f t="shared" si="100"/>
        <v>0</v>
      </c>
      <c r="Q245" s="23">
        <f t="shared" si="100"/>
        <v>0</v>
      </c>
      <c r="R245" s="23">
        <f t="shared" si="100"/>
        <v>0</v>
      </c>
      <c r="S245" s="23">
        <f t="shared" si="100"/>
        <v>0</v>
      </c>
      <c r="T245" s="23">
        <f t="shared" si="100"/>
        <v>0</v>
      </c>
    </row>
    <row r="246" spans="1:20" ht="3" customHeight="1" hidden="1">
      <c r="A246" s="24" t="s">
        <v>281</v>
      </c>
      <c r="B246" s="22" t="s">
        <v>102</v>
      </c>
      <c r="C246" s="22" t="s">
        <v>15</v>
      </c>
      <c r="D246" s="22" t="s">
        <v>278</v>
      </c>
      <c r="E246" s="22" t="s">
        <v>282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t="24" hidden="1">
      <c r="A247" s="24" t="s">
        <v>283</v>
      </c>
      <c r="B247" s="22" t="s">
        <v>102</v>
      </c>
      <c r="C247" s="22" t="s">
        <v>15</v>
      </c>
      <c r="D247" s="22" t="s">
        <v>278</v>
      </c>
      <c r="E247" s="22" t="s">
        <v>284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t="12.75">
      <c r="A248" s="41" t="s">
        <v>138</v>
      </c>
      <c r="B248" s="16" t="s">
        <v>102</v>
      </c>
      <c r="C248" s="16" t="s">
        <v>15</v>
      </c>
      <c r="D248" s="16" t="s">
        <v>280</v>
      </c>
      <c r="E248" s="16" t="s">
        <v>139</v>
      </c>
      <c r="F248" s="17">
        <f>SUM(F249)</f>
        <v>732076</v>
      </c>
      <c r="G248" s="17">
        <f>SUM(G249)</f>
        <v>0</v>
      </c>
      <c r="H248" s="17">
        <f>SUM(H249)</f>
        <v>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29.25" customHeight="1">
      <c r="A249" s="33" t="s">
        <v>227</v>
      </c>
      <c r="B249" s="22" t="s">
        <v>102</v>
      </c>
      <c r="C249" s="22" t="s">
        <v>15</v>
      </c>
      <c r="D249" s="22" t="s">
        <v>228</v>
      </c>
      <c r="E249" s="22" t="s">
        <v>18</v>
      </c>
      <c r="F249" s="23">
        <f>669076+32000+31000</f>
        <v>732076</v>
      </c>
      <c r="G249" s="23"/>
      <c r="H249" s="23"/>
      <c r="I249" s="23">
        <f aca="true" t="shared" si="101" ref="I249:T249">I250</f>
        <v>0</v>
      </c>
      <c r="J249" s="23">
        <f t="shared" si="101"/>
        <v>0</v>
      </c>
      <c r="K249" s="23">
        <f t="shared" si="101"/>
        <v>0</v>
      </c>
      <c r="L249" s="23">
        <f t="shared" si="101"/>
        <v>0</v>
      </c>
      <c r="M249" s="23">
        <f t="shared" si="101"/>
        <v>0</v>
      </c>
      <c r="N249" s="23">
        <f t="shared" si="101"/>
        <v>0</v>
      </c>
      <c r="O249" s="23">
        <f t="shared" si="101"/>
        <v>0</v>
      </c>
      <c r="P249" s="23">
        <f t="shared" si="101"/>
        <v>0</v>
      </c>
      <c r="Q249" s="23">
        <f t="shared" si="101"/>
        <v>0</v>
      </c>
      <c r="R249" s="23">
        <f t="shared" si="101"/>
        <v>0</v>
      </c>
      <c r="S249" s="23">
        <f t="shared" si="101"/>
        <v>0</v>
      </c>
      <c r="T249" s="23">
        <f t="shared" si="101"/>
        <v>0</v>
      </c>
    </row>
    <row r="250" spans="1:20" ht="15" customHeight="1">
      <c r="A250" s="41" t="s">
        <v>52</v>
      </c>
      <c r="B250" s="16" t="s">
        <v>102</v>
      </c>
      <c r="C250" s="16" t="s">
        <v>15</v>
      </c>
      <c r="D250" s="16" t="s">
        <v>228</v>
      </c>
      <c r="E250" s="16" t="s">
        <v>53</v>
      </c>
      <c r="F250" s="17">
        <f>SUM(F251)</f>
        <v>3362000</v>
      </c>
      <c r="G250" s="17">
        <f>SUM(G251)</f>
        <v>0</v>
      </c>
      <c r="H250" s="17">
        <f>SUM(H251)</f>
        <v>0</v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33.75">
      <c r="A251" s="89" t="s">
        <v>238</v>
      </c>
      <c r="B251" s="22" t="s">
        <v>102</v>
      </c>
      <c r="C251" s="22" t="s">
        <v>15</v>
      </c>
      <c r="D251" s="22" t="s">
        <v>285</v>
      </c>
      <c r="E251" s="22" t="s">
        <v>18</v>
      </c>
      <c r="F251" s="23">
        <f>3145000+32000+185000</f>
        <v>3362000</v>
      </c>
      <c r="G251" s="23"/>
      <c r="H251" s="23"/>
      <c r="I251" s="23">
        <f aca="true" t="shared" si="102" ref="I251:T251">I257</f>
        <v>0</v>
      </c>
      <c r="J251" s="23">
        <f t="shared" si="102"/>
        <v>0</v>
      </c>
      <c r="K251" s="23">
        <f t="shared" si="102"/>
        <v>0</v>
      </c>
      <c r="L251" s="23">
        <f t="shared" si="102"/>
        <v>0</v>
      </c>
      <c r="M251" s="23">
        <f t="shared" si="102"/>
        <v>0</v>
      </c>
      <c r="N251" s="23">
        <f t="shared" si="102"/>
        <v>0</v>
      </c>
      <c r="O251" s="23">
        <f t="shared" si="102"/>
        <v>0</v>
      </c>
      <c r="P251" s="23">
        <f t="shared" si="102"/>
        <v>0</v>
      </c>
      <c r="Q251" s="23">
        <f t="shared" si="102"/>
        <v>0</v>
      </c>
      <c r="R251" s="23">
        <f t="shared" si="102"/>
        <v>0</v>
      </c>
      <c r="S251" s="23">
        <f t="shared" si="102"/>
        <v>0</v>
      </c>
      <c r="T251" s="23">
        <f t="shared" si="102"/>
        <v>0</v>
      </c>
    </row>
    <row r="252" spans="1:20" ht="0.75" customHeight="1">
      <c r="A252" s="41" t="s">
        <v>286</v>
      </c>
      <c r="B252" s="16" t="s">
        <v>102</v>
      </c>
      <c r="C252" s="16" t="s">
        <v>15</v>
      </c>
      <c r="D252" s="16" t="s">
        <v>287</v>
      </c>
      <c r="E252" s="16" t="s">
        <v>18</v>
      </c>
      <c r="F252" s="17">
        <f aca="true" t="shared" si="103" ref="F252:T252">SUM(F253)</f>
        <v>0</v>
      </c>
      <c r="G252" s="17">
        <f t="shared" si="103"/>
        <v>0</v>
      </c>
      <c r="H252" s="17">
        <f t="shared" si="103"/>
        <v>0</v>
      </c>
      <c r="I252" s="17">
        <f t="shared" si="103"/>
        <v>0</v>
      </c>
      <c r="J252" s="17">
        <f t="shared" si="103"/>
        <v>0</v>
      </c>
      <c r="K252" s="17">
        <f t="shared" si="103"/>
        <v>0</v>
      </c>
      <c r="L252" s="17">
        <f t="shared" si="103"/>
        <v>0</v>
      </c>
      <c r="M252" s="17">
        <f t="shared" si="103"/>
        <v>0</v>
      </c>
      <c r="N252" s="17">
        <f t="shared" si="103"/>
        <v>0</v>
      </c>
      <c r="O252" s="17">
        <f t="shared" si="103"/>
        <v>0</v>
      </c>
      <c r="P252" s="17">
        <f t="shared" si="103"/>
        <v>0</v>
      </c>
      <c r="Q252" s="17">
        <f t="shared" si="103"/>
        <v>0</v>
      </c>
      <c r="R252" s="17">
        <f t="shared" si="103"/>
        <v>0</v>
      </c>
      <c r="S252" s="17">
        <f t="shared" si="103"/>
        <v>0</v>
      </c>
      <c r="T252" s="17">
        <f t="shared" si="103"/>
        <v>0</v>
      </c>
    </row>
    <row r="253" spans="1:20" ht="12.75" hidden="1">
      <c r="A253" s="59" t="s">
        <v>288</v>
      </c>
      <c r="B253" s="22" t="s">
        <v>102</v>
      </c>
      <c r="C253" s="22" t="s">
        <v>15</v>
      </c>
      <c r="D253" s="22" t="s">
        <v>287</v>
      </c>
      <c r="E253" s="22" t="s">
        <v>289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2.5" hidden="1">
      <c r="A254" s="41" t="s">
        <v>290</v>
      </c>
      <c r="B254" s="16" t="s">
        <v>102</v>
      </c>
      <c r="C254" s="16" t="s">
        <v>15</v>
      </c>
      <c r="D254" s="16" t="s">
        <v>291</v>
      </c>
      <c r="E254" s="16" t="s">
        <v>18</v>
      </c>
      <c r="F254" s="17">
        <f>SUM(F255:F256)</f>
        <v>0</v>
      </c>
      <c r="G254" s="17">
        <f>SUM(G255:G256)</f>
        <v>0</v>
      </c>
      <c r="H254" s="17">
        <f>SUM(H255:H256)</f>
        <v>0</v>
      </c>
      <c r="I254" s="17">
        <f>SUM(I255:I256)</f>
        <v>0</v>
      </c>
      <c r="J254" s="17">
        <f aca="true" t="shared" si="104" ref="J254:T254">SUM(J255:J256)</f>
        <v>0</v>
      </c>
      <c r="K254" s="17">
        <f t="shared" si="104"/>
        <v>0</v>
      </c>
      <c r="L254" s="17">
        <f t="shared" si="104"/>
        <v>0</v>
      </c>
      <c r="M254" s="17">
        <f t="shared" si="104"/>
        <v>0</v>
      </c>
      <c r="N254" s="17">
        <f t="shared" si="104"/>
        <v>0</v>
      </c>
      <c r="O254" s="17">
        <f t="shared" si="104"/>
        <v>0</v>
      </c>
      <c r="P254" s="17">
        <f t="shared" si="104"/>
        <v>0</v>
      </c>
      <c r="Q254" s="17">
        <f t="shared" si="104"/>
        <v>0</v>
      </c>
      <c r="R254" s="17">
        <f t="shared" si="104"/>
        <v>0</v>
      </c>
      <c r="S254" s="17">
        <f t="shared" si="104"/>
        <v>0</v>
      </c>
      <c r="T254" s="17">
        <f t="shared" si="104"/>
        <v>0</v>
      </c>
    </row>
    <row r="255" spans="1:20" ht="24" hidden="1">
      <c r="A255" s="24" t="s">
        <v>281</v>
      </c>
      <c r="B255" s="22" t="s">
        <v>102</v>
      </c>
      <c r="C255" s="22" t="s">
        <v>15</v>
      </c>
      <c r="D255" s="22" t="s">
        <v>291</v>
      </c>
      <c r="E255" s="22" t="s">
        <v>282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t="24" hidden="1">
      <c r="A256" s="24" t="s">
        <v>283</v>
      </c>
      <c r="B256" s="22" t="s">
        <v>102</v>
      </c>
      <c r="C256" s="22" t="s">
        <v>15</v>
      </c>
      <c r="D256" s="22" t="s">
        <v>291</v>
      </c>
      <c r="E256" s="22" t="s">
        <v>284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t="12.75">
      <c r="A257" s="39" t="s">
        <v>60</v>
      </c>
      <c r="B257" s="48" t="s">
        <v>102</v>
      </c>
      <c r="C257" s="48" t="s">
        <v>15</v>
      </c>
      <c r="D257" s="48" t="s">
        <v>285</v>
      </c>
      <c r="E257" s="48" t="s">
        <v>61</v>
      </c>
      <c r="F257" s="49"/>
      <c r="G257" s="49">
        <f>G258</f>
        <v>0</v>
      </c>
      <c r="H257" s="49">
        <f>H258</f>
        <v>0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</row>
    <row r="258" spans="1:20" ht="20.25" customHeight="1">
      <c r="A258" s="24" t="s">
        <v>292</v>
      </c>
      <c r="B258" s="22" t="s">
        <v>102</v>
      </c>
      <c r="C258" s="22" t="s">
        <v>15</v>
      </c>
      <c r="D258" s="22" t="s">
        <v>293</v>
      </c>
      <c r="E258" s="22" t="s">
        <v>18</v>
      </c>
      <c r="F258" s="23"/>
      <c r="G258" s="23"/>
      <c r="H258" s="23"/>
      <c r="I258" s="23">
        <f aca="true" t="shared" si="105" ref="I258:T258">I259</f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</row>
    <row r="259" spans="1:20" ht="12.75">
      <c r="A259" s="39" t="s">
        <v>60</v>
      </c>
      <c r="B259" s="16" t="s">
        <v>102</v>
      </c>
      <c r="C259" s="16" t="s">
        <v>15</v>
      </c>
      <c r="D259" s="16" t="s">
        <v>293</v>
      </c>
      <c r="E259" s="16" t="s">
        <v>61</v>
      </c>
      <c r="F259" s="17">
        <f>SUM(F260)</f>
        <v>611000</v>
      </c>
      <c r="G259" s="17">
        <f>SUM(G260)</f>
        <v>0</v>
      </c>
      <c r="H259" s="17">
        <f>SUM(H260)</f>
        <v>0</v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75">
      <c r="A260" s="24" t="s">
        <v>294</v>
      </c>
      <c r="B260" s="22" t="s">
        <v>102</v>
      </c>
      <c r="C260" s="22" t="s">
        <v>15</v>
      </c>
      <c r="D260" s="22" t="s">
        <v>295</v>
      </c>
      <c r="E260" s="22" t="s">
        <v>18</v>
      </c>
      <c r="F260" s="23">
        <v>611000</v>
      </c>
      <c r="G260" s="23"/>
      <c r="H260" s="23"/>
      <c r="I260" s="23">
        <f aca="true" t="shared" si="106" ref="I260:T260">I261</f>
        <v>0</v>
      </c>
      <c r="J260" s="23">
        <f t="shared" si="106"/>
        <v>0</v>
      </c>
      <c r="K260" s="23">
        <f t="shared" si="106"/>
        <v>0</v>
      </c>
      <c r="L260" s="23">
        <f t="shared" si="106"/>
        <v>0</v>
      </c>
      <c r="M260" s="23">
        <f t="shared" si="106"/>
        <v>0</v>
      </c>
      <c r="N260" s="23">
        <f t="shared" si="106"/>
        <v>0</v>
      </c>
      <c r="O260" s="23">
        <f t="shared" si="106"/>
        <v>0</v>
      </c>
      <c r="P260" s="23">
        <f t="shared" si="106"/>
        <v>0</v>
      </c>
      <c r="Q260" s="23">
        <f t="shared" si="106"/>
        <v>0</v>
      </c>
      <c r="R260" s="23">
        <f t="shared" si="106"/>
        <v>0</v>
      </c>
      <c r="S260" s="23">
        <f t="shared" si="106"/>
        <v>0</v>
      </c>
      <c r="T260" s="23">
        <f t="shared" si="106"/>
        <v>0</v>
      </c>
    </row>
    <row r="261" spans="1:20" ht="12.75">
      <c r="A261" s="24" t="s">
        <v>60</v>
      </c>
      <c r="B261" s="22" t="s">
        <v>102</v>
      </c>
      <c r="C261" s="22" t="s">
        <v>15</v>
      </c>
      <c r="D261" s="22" t="s">
        <v>295</v>
      </c>
      <c r="E261" s="22" t="s">
        <v>61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t="12.75">
      <c r="A262" s="24" t="s">
        <v>296</v>
      </c>
      <c r="B262" s="22" t="s">
        <v>102</v>
      </c>
      <c r="C262" s="22" t="s">
        <v>15</v>
      </c>
      <c r="D262" s="22" t="s">
        <v>297</v>
      </c>
      <c r="E262" s="22" t="s">
        <v>18</v>
      </c>
      <c r="F262" s="23"/>
      <c r="G262" s="23"/>
      <c r="H262" s="23"/>
      <c r="I262" s="23">
        <f aca="true" t="shared" si="107" ref="I262:T262">I263</f>
        <v>0</v>
      </c>
      <c r="J262" s="23">
        <f t="shared" si="107"/>
        <v>0</v>
      </c>
      <c r="K262" s="23">
        <f t="shared" si="107"/>
        <v>0</v>
      </c>
      <c r="L262" s="23">
        <f t="shared" si="107"/>
        <v>0</v>
      </c>
      <c r="M262" s="23">
        <f t="shared" si="107"/>
        <v>0</v>
      </c>
      <c r="N262" s="23">
        <f t="shared" si="107"/>
        <v>0</v>
      </c>
      <c r="O262" s="23">
        <f t="shared" si="107"/>
        <v>0</v>
      </c>
      <c r="P262" s="23">
        <f t="shared" si="107"/>
        <v>0</v>
      </c>
      <c r="Q262" s="23">
        <f t="shared" si="107"/>
        <v>0</v>
      </c>
      <c r="R262" s="23">
        <f t="shared" si="107"/>
        <v>0</v>
      </c>
      <c r="S262" s="23">
        <f t="shared" si="107"/>
        <v>0</v>
      </c>
      <c r="T262" s="23">
        <f t="shared" si="107"/>
        <v>0</v>
      </c>
    </row>
    <row r="263" spans="1:20" ht="12.75">
      <c r="A263" s="24" t="s">
        <v>60</v>
      </c>
      <c r="B263" s="22" t="s">
        <v>102</v>
      </c>
      <c r="C263" s="22" t="s">
        <v>15</v>
      </c>
      <c r="D263" s="22" t="s">
        <v>297</v>
      </c>
      <c r="E263" s="22" t="s">
        <v>61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t="24">
      <c r="A264" s="24" t="s">
        <v>298</v>
      </c>
      <c r="B264" s="22" t="s">
        <v>102</v>
      </c>
      <c r="C264" s="22" t="s">
        <v>15</v>
      </c>
      <c r="D264" s="22" t="s">
        <v>299</v>
      </c>
      <c r="E264" s="22" t="s">
        <v>18</v>
      </c>
      <c r="F264" s="23"/>
      <c r="G264" s="23"/>
      <c r="H264" s="23"/>
      <c r="I264" s="23">
        <f aca="true" t="shared" si="108" ref="I264:T264">I265</f>
        <v>0</v>
      </c>
      <c r="J264" s="23">
        <f t="shared" si="108"/>
        <v>0</v>
      </c>
      <c r="K264" s="23">
        <f t="shared" si="108"/>
        <v>0</v>
      </c>
      <c r="L264" s="23">
        <f t="shared" si="108"/>
        <v>0</v>
      </c>
      <c r="M264" s="23">
        <f t="shared" si="108"/>
        <v>0</v>
      </c>
      <c r="N264" s="23">
        <f t="shared" si="108"/>
        <v>0</v>
      </c>
      <c r="O264" s="23">
        <f t="shared" si="108"/>
        <v>0</v>
      </c>
      <c r="P264" s="23">
        <f t="shared" si="108"/>
        <v>0</v>
      </c>
      <c r="Q264" s="23">
        <f t="shared" si="108"/>
        <v>0</v>
      </c>
      <c r="R264" s="23">
        <f t="shared" si="108"/>
        <v>0</v>
      </c>
      <c r="S264" s="23">
        <f t="shared" si="108"/>
        <v>0</v>
      </c>
      <c r="T264" s="23">
        <f t="shared" si="108"/>
        <v>0</v>
      </c>
    </row>
    <row r="265" spans="1:20" ht="12.75">
      <c r="A265" s="24" t="s">
        <v>60</v>
      </c>
      <c r="B265" s="22" t="s">
        <v>102</v>
      </c>
      <c r="C265" s="22" t="s">
        <v>15</v>
      </c>
      <c r="D265" s="22" t="s">
        <v>299</v>
      </c>
      <c r="E265" s="22" t="s">
        <v>61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t="12.75">
      <c r="A266" s="24" t="s">
        <v>300</v>
      </c>
      <c r="B266" s="22" t="s">
        <v>102</v>
      </c>
      <c r="C266" s="22" t="s">
        <v>15</v>
      </c>
      <c r="D266" s="22" t="s">
        <v>301</v>
      </c>
      <c r="E266" s="22" t="s">
        <v>18</v>
      </c>
      <c r="F266" s="23"/>
      <c r="G266" s="23"/>
      <c r="H266" s="23"/>
      <c r="I266" s="23">
        <f aca="true" t="shared" si="109" ref="I266:T266">I267</f>
        <v>0</v>
      </c>
      <c r="J266" s="23">
        <f t="shared" si="109"/>
        <v>0</v>
      </c>
      <c r="K266" s="23">
        <f t="shared" si="109"/>
        <v>0</v>
      </c>
      <c r="L266" s="23">
        <f t="shared" si="109"/>
        <v>0</v>
      </c>
      <c r="M266" s="23">
        <f t="shared" si="109"/>
        <v>0</v>
      </c>
      <c r="N266" s="23">
        <f t="shared" si="109"/>
        <v>0</v>
      </c>
      <c r="O266" s="23">
        <f t="shared" si="109"/>
        <v>0</v>
      </c>
      <c r="P266" s="23">
        <f t="shared" si="109"/>
        <v>0</v>
      </c>
      <c r="Q266" s="23">
        <f t="shared" si="109"/>
        <v>0</v>
      </c>
      <c r="R266" s="23">
        <f t="shared" si="109"/>
        <v>0</v>
      </c>
      <c r="S266" s="23">
        <f t="shared" si="109"/>
        <v>0</v>
      </c>
      <c r="T266" s="23">
        <f t="shared" si="109"/>
        <v>0</v>
      </c>
    </row>
    <row r="267" spans="1:20" ht="12.75">
      <c r="A267" s="24" t="s">
        <v>60</v>
      </c>
      <c r="B267" s="22" t="s">
        <v>102</v>
      </c>
      <c r="C267" s="22" t="s">
        <v>15</v>
      </c>
      <c r="D267" s="22" t="s">
        <v>301</v>
      </c>
      <c r="E267" s="22" t="s">
        <v>61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t="24">
      <c r="A268" s="24" t="s">
        <v>302</v>
      </c>
      <c r="B268" s="22" t="s">
        <v>102</v>
      </c>
      <c r="C268" s="22" t="s">
        <v>15</v>
      </c>
      <c r="D268" s="22" t="s">
        <v>303</v>
      </c>
      <c r="E268" s="22" t="s">
        <v>18</v>
      </c>
      <c r="F268" s="23"/>
      <c r="G268" s="23"/>
      <c r="H268" s="23"/>
      <c r="I268" s="23">
        <f aca="true" t="shared" si="110" ref="I268:T268">I269</f>
        <v>0</v>
      </c>
      <c r="J268" s="23">
        <f t="shared" si="110"/>
        <v>0</v>
      </c>
      <c r="K268" s="23">
        <f t="shared" si="110"/>
        <v>0</v>
      </c>
      <c r="L268" s="23">
        <f t="shared" si="110"/>
        <v>0</v>
      </c>
      <c r="M268" s="23">
        <f t="shared" si="110"/>
        <v>0</v>
      </c>
      <c r="N268" s="23">
        <f t="shared" si="110"/>
        <v>0</v>
      </c>
      <c r="O268" s="23">
        <f t="shared" si="110"/>
        <v>0</v>
      </c>
      <c r="P268" s="23">
        <f t="shared" si="110"/>
        <v>0</v>
      </c>
      <c r="Q268" s="23">
        <f t="shared" si="110"/>
        <v>0</v>
      </c>
      <c r="R268" s="23">
        <f t="shared" si="110"/>
        <v>0</v>
      </c>
      <c r="S268" s="23">
        <f t="shared" si="110"/>
        <v>0</v>
      </c>
      <c r="T268" s="23">
        <f t="shared" si="110"/>
        <v>0</v>
      </c>
    </row>
    <row r="269" spans="1:20" ht="12.75">
      <c r="A269" s="24" t="s">
        <v>60</v>
      </c>
      <c r="B269" s="22" t="s">
        <v>102</v>
      </c>
      <c r="C269" s="22" t="s">
        <v>15</v>
      </c>
      <c r="D269" s="22" t="s">
        <v>303</v>
      </c>
      <c r="E269" s="22" t="s">
        <v>61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t="12.75">
      <c r="A270" s="24"/>
      <c r="B270" s="22"/>
      <c r="C270" s="22"/>
      <c r="D270" s="22"/>
      <c r="E270" s="22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t="15">
      <c r="A271" s="84" t="s">
        <v>304</v>
      </c>
      <c r="B271" s="19" t="s">
        <v>102</v>
      </c>
      <c r="C271" s="19" t="s">
        <v>20</v>
      </c>
      <c r="D271" s="19" t="s">
        <v>17</v>
      </c>
      <c r="E271" s="19" t="s">
        <v>18</v>
      </c>
      <c r="F271" s="20">
        <f aca="true" t="shared" si="111" ref="F271:T272">SUM(F272)</f>
        <v>375000</v>
      </c>
      <c r="G271" s="20">
        <f t="shared" si="111"/>
        <v>0</v>
      </c>
      <c r="H271" s="20">
        <f t="shared" si="111"/>
        <v>0</v>
      </c>
      <c r="I271" s="20">
        <f t="shared" si="111"/>
        <v>0</v>
      </c>
      <c r="J271" s="20">
        <f t="shared" si="111"/>
        <v>82000</v>
      </c>
      <c r="K271" s="20">
        <f t="shared" si="111"/>
        <v>0</v>
      </c>
      <c r="L271" s="20">
        <f t="shared" si="111"/>
        <v>0</v>
      </c>
      <c r="M271" s="20">
        <f t="shared" si="111"/>
        <v>0</v>
      </c>
      <c r="N271" s="20">
        <f t="shared" si="111"/>
        <v>0</v>
      </c>
      <c r="O271" s="20">
        <f t="shared" si="111"/>
        <v>0</v>
      </c>
      <c r="P271" s="20">
        <f t="shared" si="111"/>
        <v>0</v>
      </c>
      <c r="Q271" s="20">
        <f t="shared" si="111"/>
        <v>0</v>
      </c>
      <c r="R271" s="20">
        <f t="shared" si="111"/>
        <v>0</v>
      </c>
      <c r="S271" s="20">
        <f t="shared" si="111"/>
        <v>0</v>
      </c>
      <c r="T271" s="20">
        <f t="shared" si="111"/>
        <v>0</v>
      </c>
    </row>
    <row r="272" spans="1:20" ht="25.5">
      <c r="A272" s="40" t="s">
        <v>305</v>
      </c>
      <c r="B272" s="16" t="s">
        <v>102</v>
      </c>
      <c r="C272" s="16" t="s">
        <v>20</v>
      </c>
      <c r="D272" s="16" t="s">
        <v>306</v>
      </c>
      <c r="E272" s="16" t="s">
        <v>18</v>
      </c>
      <c r="F272" s="17">
        <f t="shared" si="111"/>
        <v>375000</v>
      </c>
      <c r="G272" s="17">
        <f t="shared" si="111"/>
        <v>0</v>
      </c>
      <c r="H272" s="17">
        <f t="shared" si="111"/>
        <v>0</v>
      </c>
      <c r="I272" s="17">
        <f t="shared" si="111"/>
        <v>0</v>
      </c>
      <c r="J272" s="17">
        <f t="shared" si="111"/>
        <v>82000</v>
      </c>
      <c r="K272" s="17">
        <f t="shared" si="111"/>
        <v>0</v>
      </c>
      <c r="L272" s="17">
        <f t="shared" si="111"/>
        <v>0</v>
      </c>
      <c r="M272" s="17">
        <f t="shared" si="111"/>
        <v>0</v>
      </c>
      <c r="N272" s="17">
        <f t="shared" si="111"/>
        <v>0</v>
      </c>
      <c r="O272" s="17">
        <f t="shared" si="111"/>
        <v>0</v>
      </c>
      <c r="P272" s="17">
        <f t="shared" si="111"/>
        <v>0</v>
      </c>
      <c r="Q272" s="17">
        <f t="shared" si="111"/>
        <v>0</v>
      </c>
      <c r="R272" s="17">
        <f t="shared" si="111"/>
        <v>0</v>
      </c>
      <c r="S272" s="17">
        <f t="shared" si="111"/>
        <v>0</v>
      </c>
      <c r="T272" s="17">
        <f t="shared" si="111"/>
        <v>0</v>
      </c>
    </row>
    <row r="273" spans="1:20" ht="25.5">
      <c r="A273" s="40" t="s">
        <v>211</v>
      </c>
      <c r="B273" s="22" t="s">
        <v>102</v>
      </c>
      <c r="C273" s="22" t="s">
        <v>20</v>
      </c>
      <c r="D273" s="22" t="s">
        <v>306</v>
      </c>
      <c r="E273" s="22" t="s">
        <v>212</v>
      </c>
      <c r="F273" s="23">
        <v>375000</v>
      </c>
      <c r="G273" s="23"/>
      <c r="H273" s="23"/>
      <c r="I273" s="23"/>
      <c r="J273" s="23">
        <v>82000</v>
      </c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t="31.5" hidden="1">
      <c r="A274" s="82" t="s">
        <v>307</v>
      </c>
      <c r="B274" s="46" t="s">
        <v>102</v>
      </c>
      <c r="C274" s="46" t="s">
        <v>37</v>
      </c>
      <c r="D274" s="46" t="s">
        <v>17</v>
      </c>
      <c r="E274" s="46" t="s">
        <v>18</v>
      </c>
      <c r="F274" s="47"/>
      <c r="G274" s="47">
        <f aca="true" t="shared" si="112" ref="G274:T275">G275</f>
        <v>0</v>
      </c>
      <c r="H274" s="47">
        <f t="shared" si="112"/>
        <v>0</v>
      </c>
      <c r="I274" s="47">
        <f t="shared" si="112"/>
        <v>0</v>
      </c>
      <c r="J274" s="47">
        <f t="shared" si="112"/>
        <v>0</v>
      </c>
      <c r="K274" s="47">
        <f t="shared" si="112"/>
        <v>0</v>
      </c>
      <c r="L274" s="47">
        <f t="shared" si="112"/>
        <v>0</v>
      </c>
      <c r="M274" s="47">
        <f t="shared" si="112"/>
        <v>0</v>
      </c>
      <c r="N274" s="47">
        <f t="shared" si="112"/>
        <v>0</v>
      </c>
      <c r="O274" s="47">
        <f t="shared" si="112"/>
        <v>0</v>
      </c>
      <c r="P274" s="47">
        <f t="shared" si="112"/>
        <v>0</v>
      </c>
      <c r="Q274" s="47">
        <f t="shared" si="112"/>
        <v>0</v>
      </c>
      <c r="R274" s="47">
        <f t="shared" si="112"/>
        <v>0</v>
      </c>
      <c r="S274" s="47">
        <f t="shared" si="112"/>
        <v>0</v>
      </c>
      <c r="T274" s="47">
        <f t="shared" si="112"/>
        <v>0</v>
      </c>
    </row>
    <row r="275" spans="1:20" ht="24" hidden="1">
      <c r="A275" s="39" t="s">
        <v>272</v>
      </c>
      <c r="B275" s="48" t="s">
        <v>102</v>
      </c>
      <c r="C275" s="48" t="s">
        <v>37</v>
      </c>
      <c r="D275" s="48" t="s">
        <v>273</v>
      </c>
      <c r="E275" s="48" t="s">
        <v>18</v>
      </c>
      <c r="F275" s="49"/>
      <c r="G275" s="49">
        <f t="shared" si="112"/>
        <v>0</v>
      </c>
      <c r="H275" s="49">
        <f t="shared" si="112"/>
        <v>0</v>
      </c>
      <c r="I275" s="49">
        <f t="shared" si="112"/>
        <v>0</v>
      </c>
      <c r="J275" s="49">
        <f t="shared" si="112"/>
        <v>0</v>
      </c>
      <c r="K275" s="49">
        <f t="shared" si="112"/>
        <v>0</v>
      </c>
      <c r="L275" s="49">
        <f t="shared" si="112"/>
        <v>0</v>
      </c>
      <c r="M275" s="49">
        <f t="shared" si="112"/>
        <v>0</v>
      </c>
      <c r="N275" s="49">
        <f t="shared" si="112"/>
        <v>0</v>
      </c>
      <c r="O275" s="49">
        <f t="shared" si="112"/>
        <v>0</v>
      </c>
      <c r="P275" s="49">
        <f t="shared" si="112"/>
        <v>0</v>
      </c>
      <c r="Q275" s="49">
        <f t="shared" si="112"/>
        <v>0</v>
      </c>
      <c r="R275" s="49">
        <f t="shared" si="112"/>
        <v>0</v>
      </c>
      <c r="S275" s="49">
        <f t="shared" si="112"/>
        <v>0</v>
      </c>
      <c r="T275" s="49">
        <f t="shared" si="112"/>
        <v>0</v>
      </c>
    </row>
    <row r="276" spans="1:20" ht="24" hidden="1">
      <c r="A276" s="24" t="s">
        <v>281</v>
      </c>
      <c r="B276" s="22" t="s">
        <v>102</v>
      </c>
      <c r="C276" s="22" t="s">
        <v>37</v>
      </c>
      <c r="D276" s="22" t="s">
        <v>273</v>
      </c>
      <c r="E276" s="22" t="s">
        <v>282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ht="15.75" hidden="1">
      <c r="A277" s="82" t="s">
        <v>308</v>
      </c>
      <c r="B277" s="22" t="s">
        <v>102</v>
      </c>
      <c r="C277" s="22" t="s">
        <v>40</v>
      </c>
      <c r="D277" s="22" t="s">
        <v>17</v>
      </c>
      <c r="E277" s="22" t="s">
        <v>18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ht="15">
      <c r="A278" s="84" t="s">
        <v>309</v>
      </c>
      <c r="B278" s="43" t="s">
        <v>102</v>
      </c>
      <c r="C278" s="43" t="s">
        <v>247</v>
      </c>
      <c r="D278" s="43" t="s">
        <v>17</v>
      </c>
      <c r="E278" s="43" t="s">
        <v>18</v>
      </c>
      <c r="F278" s="23"/>
      <c r="G278" s="23"/>
      <c r="H278" s="23"/>
      <c r="I278" s="23">
        <f aca="true" t="shared" si="113" ref="I278:T279">I279</f>
        <v>0</v>
      </c>
      <c r="J278" s="23">
        <f t="shared" si="113"/>
        <v>4000</v>
      </c>
      <c r="K278" s="23">
        <f t="shared" si="113"/>
        <v>0</v>
      </c>
      <c r="L278" s="23">
        <f t="shared" si="113"/>
        <v>0</v>
      </c>
      <c r="M278" s="23">
        <f t="shared" si="113"/>
        <v>0</v>
      </c>
      <c r="N278" s="23">
        <f t="shared" si="113"/>
        <v>0</v>
      </c>
      <c r="O278" s="23">
        <f t="shared" si="113"/>
        <v>0</v>
      </c>
      <c r="P278" s="23">
        <f t="shared" si="113"/>
        <v>0</v>
      </c>
      <c r="Q278" s="23">
        <f t="shared" si="113"/>
        <v>0</v>
      </c>
      <c r="R278" s="23">
        <f t="shared" si="113"/>
        <v>0</v>
      </c>
      <c r="S278" s="23">
        <f t="shared" si="113"/>
        <v>0</v>
      </c>
      <c r="T278" s="23">
        <f t="shared" si="113"/>
        <v>0</v>
      </c>
    </row>
    <row r="279" spans="1:20" ht="25.5">
      <c r="A279" s="40" t="s">
        <v>281</v>
      </c>
      <c r="B279" s="22" t="s">
        <v>102</v>
      </c>
      <c r="C279" s="22" t="s">
        <v>247</v>
      </c>
      <c r="D279" s="22" t="s">
        <v>310</v>
      </c>
      <c r="E279" s="22" t="s">
        <v>18</v>
      </c>
      <c r="F279" s="23"/>
      <c r="G279" s="23"/>
      <c r="H279" s="23"/>
      <c r="I279" s="23">
        <f t="shared" si="113"/>
        <v>0</v>
      </c>
      <c r="J279" s="23">
        <f t="shared" si="113"/>
        <v>4000</v>
      </c>
      <c r="K279" s="23">
        <f t="shared" si="113"/>
        <v>0</v>
      </c>
      <c r="L279" s="23">
        <f t="shared" si="113"/>
        <v>0</v>
      </c>
      <c r="M279" s="23">
        <f t="shared" si="113"/>
        <v>0</v>
      </c>
      <c r="N279" s="23">
        <f t="shared" si="113"/>
        <v>0</v>
      </c>
      <c r="O279" s="23">
        <f t="shared" si="113"/>
        <v>0</v>
      </c>
      <c r="P279" s="23">
        <f t="shared" si="113"/>
        <v>0</v>
      </c>
      <c r="Q279" s="23">
        <f t="shared" si="113"/>
        <v>0</v>
      </c>
      <c r="R279" s="23">
        <f t="shared" si="113"/>
        <v>0</v>
      </c>
      <c r="S279" s="23">
        <f t="shared" si="113"/>
        <v>0</v>
      </c>
      <c r="T279" s="23">
        <f t="shared" si="113"/>
        <v>0</v>
      </c>
    </row>
    <row r="280" spans="1:20" ht="12.75">
      <c r="A280" s="24" t="s">
        <v>60</v>
      </c>
      <c r="B280" s="22" t="s">
        <v>102</v>
      </c>
      <c r="C280" s="22" t="s">
        <v>247</v>
      </c>
      <c r="D280" s="22" t="s">
        <v>310</v>
      </c>
      <c r="E280" s="22" t="s">
        <v>61</v>
      </c>
      <c r="F280" s="23"/>
      <c r="G280" s="23"/>
      <c r="H280" s="23"/>
      <c r="I280" s="23"/>
      <c r="J280" s="23">
        <v>4000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t="1.5" customHeight="1">
      <c r="A281" s="24"/>
      <c r="B281" s="22"/>
      <c r="C281" s="22"/>
      <c r="D281" s="22"/>
      <c r="E281" s="22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t="12.75">
      <c r="A282" s="24"/>
      <c r="B282" s="22"/>
      <c r="C282" s="22"/>
      <c r="D282" s="22"/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t="47.25">
      <c r="A283" s="15" t="s">
        <v>311</v>
      </c>
      <c r="B283" s="43" t="s">
        <v>102</v>
      </c>
      <c r="C283" s="43" t="s">
        <v>108</v>
      </c>
      <c r="D283" s="43" t="s">
        <v>17</v>
      </c>
      <c r="E283" s="43" t="s">
        <v>18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t="12.75">
      <c r="A284" s="24"/>
      <c r="B284" s="22" t="s">
        <v>102</v>
      </c>
      <c r="C284" s="22" t="s">
        <v>108</v>
      </c>
      <c r="D284" s="22"/>
      <c r="E284" s="22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t="12.75">
      <c r="A285" s="24"/>
      <c r="B285" s="22"/>
      <c r="C285" s="22"/>
      <c r="D285" s="22"/>
      <c r="E285" s="22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ht="18">
      <c r="A286" s="12" t="s">
        <v>312</v>
      </c>
      <c r="B286" s="55" t="s">
        <v>108</v>
      </c>
      <c r="C286" s="55" t="s">
        <v>16</v>
      </c>
      <c r="D286" s="55" t="s">
        <v>17</v>
      </c>
      <c r="E286" s="55" t="s">
        <v>18</v>
      </c>
      <c r="F286" s="56">
        <f>SUM(F287+F292+F307+F315)</f>
        <v>3409000</v>
      </c>
      <c r="G286" s="56">
        <f>SUM(G287+G292+G307+G315)</f>
        <v>0</v>
      </c>
      <c r="H286" s="56">
        <f>SUM(H287+H292+H307+H315)</f>
        <v>2075800</v>
      </c>
      <c r="I286" s="56">
        <f aca="true" t="shared" si="114" ref="I286:T286">I292+I307+I315</f>
        <v>0</v>
      </c>
      <c r="J286" s="56">
        <f t="shared" si="114"/>
        <v>0</v>
      </c>
      <c r="K286" s="56">
        <f t="shared" si="114"/>
        <v>0</v>
      </c>
      <c r="L286" s="56">
        <f t="shared" si="114"/>
        <v>0</v>
      </c>
      <c r="M286" s="56">
        <f t="shared" si="114"/>
        <v>0</v>
      </c>
      <c r="N286" s="56">
        <f t="shared" si="114"/>
        <v>0</v>
      </c>
      <c r="O286" s="56">
        <f t="shared" si="114"/>
        <v>0</v>
      </c>
      <c r="P286" s="56">
        <f t="shared" si="114"/>
        <v>0</v>
      </c>
      <c r="Q286" s="56">
        <f t="shared" si="114"/>
        <v>0</v>
      </c>
      <c r="R286" s="56">
        <f t="shared" si="114"/>
        <v>0</v>
      </c>
      <c r="S286" s="56">
        <f t="shared" si="114"/>
        <v>0</v>
      </c>
      <c r="T286" s="56">
        <f t="shared" si="114"/>
        <v>0</v>
      </c>
    </row>
    <row r="287" spans="1:20" ht="1.5" customHeight="1">
      <c r="A287" s="29" t="s">
        <v>313</v>
      </c>
      <c r="B287" s="93" t="s">
        <v>108</v>
      </c>
      <c r="C287" s="93" t="s">
        <v>20</v>
      </c>
      <c r="D287" s="93" t="s">
        <v>17</v>
      </c>
      <c r="E287" s="93" t="s">
        <v>18</v>
      </c>
      <c r="F287" s="94">
        <f>SUM(F288+F290)</f>
        <v>0</v>
      </c>
      <c r="G287" s="94">
        <f>SUM(G288+G290)</f>
        <v>0</v>
      </c>
      <c r="H287" s="94">
        <f>SUM(H288+H290)</f>
        <v>0</v>
      </c>
      <c r="I287" s="94">
        <f>SUM(I288+I290)</f>
        <v>0</v>
      </c>
      <c r="J287" s="94">
        <f aca="true" t="shared" si="115" ref="J287:T287">SUM(J288+J290)</f>
        <v>0</v>
      </c>
      <c r="K287" s="94">
        <f t="shared" si="115"/>
        <v>0</v>
      </c>
      <c r="L287" s="94">
        <f t="shared" si="115"/>
        <v>0</v>
      </c>
      <c r="M287" s="94">
        <f t="shared" si="115"/>
        <v>0</v>
      </c>
      <c r="N287" s="94">
        <f t="shared" si="115"/>
        <v>0</v>
      </c>
      <c r="O287" s="94">
        <f t="shared" si="115"/>
        <v>0</v>
      </c>
      <c r="P287" s="94">
        <f t="shared" si="115"/>
        <v>0</v>
      </c>
      <c r="Q287" s="94">
        <f t="shared" si="115"/>
        <v>0</v>
      </c>
      <c r="R287" s="94">
        <f t="shared" si="115"/>
        <v>0</v>
      </c>
      <c r="S287" s="94">
        <f t="shared" si="115"/>
        <v>0</v>
      </c>
      <c r="T287" s="94">
        <f t="shared" si="115"/>
        <v>0</v>
      </c>
    </row>
    <row r="288" spans="1:20" ht="24" hidden="1">
      <c r="A288" s="77" t="s">
        <v>314</v>
      </c>
      <c r="B288" s="22" t="s">
        <v>108</v>
      </c>
      <c r="C288" s="22" t="s">
        <v>20</v>
      </c>
      <c r="D288" s="22" t="s">
        <v>315</v>
      </c>
      <c r="E288" s="22" t="s">
        <v>18</v>
      </c>
      <c r="F288" s="23">
        <f aca="true" t="shared" si="116" ref="F288:T288">SUM(F289)</f>
        <v>0</v>
      </c>
      <c r="G288" s="23">
        <f t="shared" si="116"/>
        <v>0</v>
      </c>
      <c r="H288" s="23">
        <f t="shared" si="116"/>
        <v>0</v>
      </c>
      <c r="I288" s="23">
        <f t="shared" si="116"/>
        <v>0</v>
      </c>
      <c r="J288" s="23">
        <f t="shared" si="116"/>
        <v>0</v>
      </c>
      <c r="K288" s="23">
        <f t="shared" si="116"/>
        <v>0</v>
      </c>
      <c r="L288" s="23">
        <f t="shared" si="116"/>
        <v>0</v>
      </c>
      <c r="M288" s="23">
        <f t="shared" si="116"/>
        <v>0</v>
      </c>
      <c r="N288" s="23">
        <f t="shared" si="116"/>
        <v>0</v>
      </c>
      <c r="O288" s="23">
        <f t="shared" si="116"/>
        <v>0</v>
      </c>
      <c r="P288" s="23">
        <f t="shared" si="116"/>
        <v>0</v>
      </c>
      <c r="Q288" s="23">
        <f t="shared" si="116"/>
        <v>0</v>
      </c>
      <c r="R288" s="23">
        <f t="shared" si="116"/>
        <v>0</v>
      </c>
      <c r="S288" s="23">
        <f t="shared" si="116"/>
        <v>0</v>
      </c>
      <c r="T288" s="23">
        <f t="shared" si="116"/>
        <v>0</v>
      </c>
    </row>
    <row r="289" spans="1:20" ht="22.5" hidden="1">
      <c r="A289" s="21" t="s">
        <v>254</v>
      </c>
      <c r="B289" s="22" t="s">
        <v>108</v>
      </c>
      <c r="C289" s="22" t="s">
        <v>20</v>
      </c>
      <c r="D289" s="22" t="s">
        <v>315</v>
      </c>
      <c r="E289" s="22" t="s">
        <v>215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ht="12.75" hidden="1">
      <c r="A290" s="21" t="s">
        <v>187</v>
      </c>
      <c r="B290" s="22" t="s">
        <v>108</v>
      </c>
      <c r="C290" s="22" t="s">
        <v>20</v>
      </c>
      <c r="D290" s="22" t="s">
        <v>188</v>
      </c>
      <c r="E290" s="22" t="s">
        <v>18</v>
      </c>
      <c r="F290" s="23">
        <f aca="true" t="shared" si="117" ref="F290:T290">SUM(F291)</f>
        <v>0</v>
      </c>
      <c r="G290" s="23">
        <f t="shared" si="117"/>
        <v>0</v>
      </c>
      <c r="H290" s="23">
        <f t="shared" si="117"/>
        <v>0</v>
      </c>
      <c r="I290" s="23">
        <f t="shared" si="117"/>
        <v>0</v>
      </c>
      <c r="J290" s="23">
        <f t="shared" si="117"/>
        <v>0</v>
      </c>
      <c r="K290" s="23">
        <f t="shared" si="117"/>
        <v>0</v>
      </c>
      <c r="L290" s="23">
        <f t="shared" si="117"/>
        <v>0</v>
      </c>
      <c r="M290" s="23">
        <f t="shared" si="117"/>
        <v>0</v>
      </c>
      <c r="N290" s="23">
        <f t="shared" si="117"/>
        <v>0</v>
      </c>
      <c r="O290" s="23">
        <f t="shared" si="117"/>
        <v>0</v>
      </c>
      <c r="P290" s="23">
        <f t="shared" si="117"/>
        <v>0</v>
      </c>
      <c r="Q290" s="23">
        <f t="shared" si="117"/>
        <v>0</v>
      </c>
      <c r="R290" s="23">
        <f t="shared" si="117"/>
        <v>0</v>
      </c>
      <c r="S290" s="23">
        <f t="shared" si="117"/>
        <v>0</v>
      </c>
      <c r="T290" s="23">
        <f t="shared" si="117"/>
        <v>0</v>
      </c>
    </row>
    <row r="291" spans="1:20" ht="33.75" hidden="1">
      <c r="A291" s="21" t="s">
        <v>316</v>
      </c>
      <c r="B291" s="22" t="s">
        <v>108</v>
      </c>
      <c r="C291" s="22" t="s">
        <v>20</v>
      </c>
      <c r="D291" s="22" t="s">
        <v>188</v>
      </c>
      <c r="E291" s="22" t="s">
        <v>190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ht="30">
      <c r="A292" s="34" t="s">
        <v>317</v>
      </c>
      <c r="B292" s="93" t="s">
        <v>108</v>
      </c>
      <c r="C292" s="93" t="s">
        <v>37</v>
      </c>
      <c r="D292" s="93" t="s">
        <v>17</v>
      </c>
      <c r="E292" s="93" t="s">
        <v>18</v>
      </c>
      <c r="F292" s="94">
        <f>SUM(F300+F302)</f>
        <v>2833000</v>
      </c>
      <c r="G292" s="94">
        <f>SUM(G300+G302+G293+G296+G298)</f>
        <v>0</v>
      </c>
      <c r="H292" s="94">
        <f>SUM(H300+H302+H293+H296+H298)</f>
        <v>2062700</v>
      </c>
      <c r="I292" s="94">
        <f aca="true" t="shared" si="118" ref="I292:T292">I293+I295+I297+I299+I301</f>
        <v>0</v>
      </c>
      <c r="J292" s="94">
        <f t="shared" si="118"/>
        <v>0</v>
      </c>
      <c r="K292" s="94">
        <f t="shared" si="118"/>
        <v>0</v>
      </c>
      <c r="L292" s="94">
        <f t="shared" si="118"/>
        <v>0</v>
      </c>
      <c r="M292" s="94">
        <f t="shared" si="118"/>
        <v>0</v>
      </c>
      <c r="N292" s="94">
        <f t="shared" si="118"/>
        <v>0</v>
      </c>
      <c r="O292" s="94">
        <f t="shared" si="118"/>
        <v>0</v>
      </c>
      <c r="P292" s="94">
        <f t="shared" si="118"/>
        <v>0</v>
      </c>
      <c r="Q292" s="94">
        <f t="shared" si="118"/>
        <v>0</v>
      </c>
      <c r="R292" s="94">
        <f t="shared" si="118"/>
        <v>0</v>
      </c>
      <c r="S292" s="94">
        <f t="shared" si="118"/>
        <v>0</v>
      </c>
      <c r="T292" s="94">
        <f t="shared" si="118"/>
        <v>0</v>
      </c>
    </row>
    <row r="293" spans="1:20" ht="25.5">
      <c r="A293" s="33" t="s">
        <v>318</v>
      </c>
      <c r="B293" s="48" t="s">
        <v>108</v>
      </c>
      <c r="C293" s="48" t="s">
        <v>37</v>
      </c>
      <c r="D293" s="48" t="s">
        <v>319</v>
      </c>
      <c r="E293" s="48" t="s">
        <v>18</v>
      </c>
      <c r="F293" s="49"/>
      <c r="G293" s="49">
        <f aca="true" t="shared" si="119" ref="G293:T294">G294</f>
        <v>0</v>
      </c>
      <c r="H293" s="49">
        <f t="shared" si="119"/>
        <v>2062700</v>
      </c>
      <c r="I293" s="49">
        <f t="shared" si="119"/>
        <v>0</v>
      </c>
      <c r="J293" s="49">
        <f t="shared" si="119"/>
        <v>0</v>
      </c>
      <c r="K293" s="49">
        <f t="shared" si="119"/>
        <v>0</v>
      </c>
      <c r="L293" s="49">
        <f t="shared" si="119"/>
        <v>0</v>
      </c>
      <c r="M293" s="49">
        <f t="shared" si="119"/>
        <v>0</v>
      </c>
      <c r="N293" s="49">
        <f t="shared" si="119"/>
        <v>0</v>
      </c>
      <c r="O293" s="49">
        <f t="shared" si="119"/>
        <v>0</v>
      </c>
      <c r="P293" s="49">
        <f t="shared" si="119"/>
        <v>0</v>
      </c>
      <c r="Q293" s="49">
        <f t="shared" si="119"/>
        <v>0</v>
      </c>
      <c r="R293" s="49">
        <f t="shared" si="119"/>
        <v>0</v>
      </c>
      <c r="S293" s="49">
        <f t="shared" si="119"/>
        <v>0</v>
      </c>
      <c r="T293" s="49">
        <f t="shared" si="119"/>
        <v>0</v>
      </c>
    </row>
    <row r="294" spans="1:20" ht="12.75">
      <c r="A294" s="59" t="s">
        <v>52</v>
      </c>
      <c r="B294" s="53" t="s">
        <v>108</v>
      </c>
      <c r="C294" s="53" t="s">
        <v>37</v>
      </c>
      <c r="D294" s="53" t="s">
        <v>319</v>
      </c>
      <c r="E294" s="53" t="s">
        <v>53</v>
      </c>
      <c r="F294" s="60"/>
      <c r="G294" s="23">
        <f t="shared" si="119"/>
        <v>0</v>
      </c>
      <c r="H294" s="23">
        <f t="shared" si="119"/>
        <v>2062700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ht="42.75" customHeight="1">
      <c r="A295" s="33" t="s">
        <v>320</v>
      </c>
      <c r="B295" s="53" t="s">
        <v>108</v>
      </c>
      <c r="C295" s="53" t="s">
        <v>37</v>
      </c>
      <c r="D295" s="53" t="s">
        <v>321</v>
      </c>
      <c r="E295" s="53" t="s">
        <v>18</v>
      </c>
      <c r="F295" s="60"/>
      <c r="G295" s="23"/>
      <c r="H295" s="23">
        <v>2062700</v>
      </c>
      <c r="I295" s="23">
        <f aca="true" t="shared" si="120" ref="I295:T295">I296</f>
        <v>0</v>
      </c>
      <c r="J295" s="23">
        <f t="shared" si="120"/>
        <v>0</v>
      </c>
      <c r="K295" s="23">
        <f t="shared" si="120"/>
        <v>0</v>
      </c>
      <c r="L295" s="23">
        <f t="shared" si="120"/>
        <v>0</v>
      </c>
      <c r="M295" s="23">
        <f t="shared" si="120"/>
        <v>0</v>
      </c>
      <c r="N295" s="23">
        <f t="shared" si="120"/>
        <v>0</v>
      </c>
      <c r="O295" s="23">
        <f t="shared" si="120"/>
        <v>0</v>
      </c>
      <c r="P295" s="23">
        <f t="shared" si="120"/>
        <v>0</v>
      </c>
      <c r="Q295" s="23">
        <f t="shared" si="120"/>
        <v>0</v>
      </c>
      <c r="R295" s="23">
        <f t="shared" si="120"/>
        <v>0</v>
      </c>
      <c r="S295" s="23">
        <f t="shared" si="120"/>
        <v>0</v>
      </c>
      <c r="T295" s="23">
        <f t="shared" si="120"/>
        <v>0</v>
      </c>
    </row>
    <row r="296" spans="1:20" ht="21.75" customHeight="1">
      <c r="A296" s="33" t="s">
        <v>52</v>
      </c>
      <c r="B296" s="53" t="s">
        <v>108</v>
      </c>
      <c r="C296" s="53" t="s">
        <v>37</v>
      </c>
      <c r="D296" s="53" t="s">
        <v>321</v>
      </c>
      <c r="E296" s="53" t="s">
        <v>53</v>
      </c>
      <c r="F296" s="60"/>
      <c r="G296" s="23">
        <f>G297</f>
        <v>0</v>
      </c>
      <c r="H296" s="23">
        <f>H297</f>
        <v>0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t="12.75">
      <c r="A297" s="18" t="s">
        <v>322</v>
      </c>
      <c r="B297" s="53" t="s">
        <v>108</v>
      </c>
      <c r="C297" s="53" t="s">
        <v>37</v>
      </c>
      <c r="D297" s="53" t="s">
        <v>323</v>
      </c>
      <c r="E297" s="53" t="s">
        <v>18</v>
      </c>
      <c r="F297" s="60"/>
      <c r="G297" s="23"/>
      <c r="H297" s="23"/>
      <c r="I297" s="23">
        <f aca="true" t="shared" si="121" ref="I297:T297">I298</f>
        <v>0</v>
      </c>
      <c r="J297" s="23">
        <f t="shared" si="121"/>
        <v>0</v>
      </c>
      <c r="K297" s="23">
        <f t="shared" si="121"/>
        <v>0</v>
      </c>
      <c r="L297" s="23">
        <f t="shared" si="121"/>
        <v>0</v>
      </c>
      <c r="M297" s="23">
        <f t="shared" si="121"/>
        <v>0</v>
      </c>
      <c r="N297" s="23">
        <f t="shared" si="121"/>
        <v>0</v>
      </c>
      <c r="O297" s="23">
        <f t="shared" si="121"/>
        <v>0</v>
      </c>
      <c r="P297" s="23">
        <f t="shared" si="121"/>
        <v>0</v>
      </c>
      <c r="Q297" s="23">
        <f t="shared" si="121"/>
        <v>0</v>
      </c>
      <c r="R297" s="23">
        <f t="shared" si="121"/>
        <v>0</v>
      </c>
      <c r="S297" s="23">
        <f t="shared" si="121"/>
        <v>0</v>
      </c>
      <c r="T297" s="23">
        <f t="shared" si="121"/>
        <v>0</v>
      </c>
    </row>
    <row r="298" spans="1:20" ht="12.75">
      <c r="A298" s="18" t="s">
        <v>60</v>
      </c>
      <c r="B298" s="95" t="s">
        <v>108</v>
      </c>
      <c r="C298" s="95" t="s">
        <v>37</v>
      </c>
      <c r="D298" s="95" t="s">
        <v>323</v>
      </c>
      <c r="E298" s="95" t="s">
        <v>61</v>
      </c>
      <c r="F298" s="96"/>
      <c r="G298" s="96">
        <f>G299</f>
        <v>0</v>
      </c>
      <c r="H298" s="96">
        <f>H299</f>
        <v>0</v>
      </c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</row>
    <row r="299" spans="1:20" ht="25.5">
      <c r="A299" s="33" t="s">
        <v>324</v>
      </c>
      <c r="B299" s="53" t="s">
        <v>108</v>
      </c>
      <c r="C299" s="53" t="s">
        <v>37</v>
      </c>
      <c r="D299" s="53" t="s">
        <v>325</v>
      </c>
      <c r="E299" s="53" t="s">
        <v>18</v>
      </c>
      <c r="F299" s="60"/>
      <c r="G299" s="23"/>
      <c r="H299" s="23"/>
      <c r="I299" s="23">
        <f aca="true" t="shared" si="122" ref="I299:T299">I300</f>
        <v>0</v>
      </c>
      <c r="J299" s="23">
        <f t="shared" si="122"/>
        <v>0</v>
      </c>
      <c r="K299" s="23">
        <f t="shared" si="122"/>
        <v>0</v>
      </c>
      <c r="L299" s="23">
        <f t="shared" si="122"/>
        <v>0</v>
      </c>
      <c r="M299" s="23">
        <f t="shared" si="122"/>
        <v>0</v>
      </c>
      <c r="N299" s="23">
        <f t="shared" si="122"/>
        <v>0</v>
      </c>
      <c r="O299" s="23">
        <f t="shared" si="122"/>
        <v>0</v>
      </c>
      <c r="P299" s="23">
        <f t="shared" si="122"/>
        <v>0</v>
      </c>
      <c r="Q299" s="23">
        <f t="shared" si="122"/>
        <v>0</v>
      </c>
      <c r="R299" s="23">
        <f t="shared" si="122"/>
        <v>0</v>
      </c>
      <c r="S299" s="23">
        <f t="shared" si="122"/>
        <v>0</v>
      </c>
      <c r="T299" s="23">
        <f t="shared" si="122"/>
        <v>0</v>
      </c>
    </row>
    <row r="300" spans="1:20" ht="18" customHeight="1">
      <c r="A300" s="30" t="s">
        <v>52</v>
      </c>
      <c r="B300" s="61" t="s">
        <v>108</v>
      </c>
      <c r="C300" s="61" t="s">
        <v>37</v>
      </c>
      <c r="D300" s="61" t="s">
        <v>325</v>
      </c>
      <c r="E300" s="61" t="s">
        <v>53</v>
      </c>
      <c r="F300" s="62">
        <f>SUM(F301)</f>
        <v>2833000</v>
      </c>
      <c r="G300" s="62">
        <f>SUM(G301)</f>
        <v>0</v>
      </c>
      <c r="H300" s="62">
        <f>SUM(H301)</f>
        <v>0</v>
      </c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</row>
    <row r="301" spans="1:20" ht="53.25" customHeight="1">
      <c r="A301" s="31" t="s">
        <v>326</v>
      </c>
      <c r="B301" s="22" t="s">
        <v>108</v>
      </c>
      <c r="C301" s="22" t="s">
        <v>37</v>
      </c>
      <c r="D301" s="22" t="s">
        <v>327</v>
      </c>
      <c r="E301" s="22" t="s">
        <v>18</v>
      </c>
      <c r="F301" s="23">
        <v>2833000</v>
      </c>
      <c r="G301" s="23"/>
      <c r="H301" s="23"/>
      <c r="I301" s="23">
        <f aca="true" t="shared" si="123" ref="I301:T301">I302</f>
        <v>0</v>
      </c>
      <c r="J301" s="23">
        <f t="shared" si="123"/>
        <v>0</v>
      </c>
      <c r="K301" s="23">
        <f t="shared" si="123"/>
        <v>0</v>
      </c>
      <c r="L301" s="23">
        <f t="shared" si="123"/>
        <v>0</v>
      </c>
      <c r="M301" s="23">
        <f t="shared" si="123"/>
        <v>0</v>
      </c>
      <c r="N301" s="23">
        <f t="shared" si="123"/>
        <v>0</v>
      </c>
      <c r="O301" s="23">
        <f t="shared" si="123"/>
        <v>0</v>
      </c>
      <c r="P301" s="23">
        <f t="shared" si="123"/>
        <v>0</v>
      </c>
      <c r="Q301" s="23">
        <f t="shared" si="123"/>
        <v>0</v>
      </c>
      <c r="R301" s="23">
        <f t="shared" si="123"/>
        <v>0</v>
      </c>
      <c r="S301" s="23">
        <f t="shared" si="123"/>
        <v>0</v>
      </c>
      <c r="T301" s="23">
        <f t="shared" si="123"/>
        <v>0</v>
      </c>
    </row>
    <row r="302" spans="1:20" ht="20.25" customHeight="1">
      <c r="A302" s="41" t="s">
        <v>60</v>
      </c>
      <c r="B302" s="16" t="s">
        <v>108</v>
      </c>
      <c r="C302" s="16" t="s">
        <v>37</v>
      </c>
      <c r="D302" s="16" t="s">
        <v>327</v>
      </c>
      <c r="E302" s="16" t="s">
        <v>61</v>
      </c>
      <c r="F302" s="17">
        <f>SUM(F303:F304)</f>
        <v>0</v>
      </c>
      <c r="G302" s="17">
        <f>SUM(G303:G304)</f>
        <v>0</v>
      </c>
      <c r="H302" s="17">
        <f>SUM(H303:H304)</f>
        <v>0</v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22.5" hidden="1">
      <c r="A303" s="31" t="s">
        <v>328</v>
      </c>
      <c r="B303" s="22" t="s">
        <v>108</v>
      </c>
      <c r="C303" s="22" t="s">
        <v>37</v>
      </c>
      <c r="D303" s="22" t="s">
        <v>99</v>
      </c>
      <c r="E303" s="22" t="s">
        <v>329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ht="22.5" hidden="1">
      <c r="A304" s="31" t="s">
        <v>324</v>
      </c>
      <c r="B304" s="22" t="s">
        <v>108</v>
      </c>
      <c r="C304" s="22" t="s">
        <v>37</v>
      </c>
      <c r="D304" s="22" t="s">
        <v>99</v>
      </c>
      <c r="E304" s="22" t="s">
        <v>330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ht="24" hidden="1">
      <c r="A305" s="39" t="s">
        <v>272</v>
      </c>
      <c r="B305" s="48" t="s">
        <v>108</v>
      </c>
      <c r="C305" s="48" t="s">
        <v>37</v>
      </c>
      <c r="D305" s="48" t="s">
        <v>273</v>
      </c>
      <c r="E305" s="48" t="s">
        <v>18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ht="12.75" hidden="1">
      <c r="A306" s="24" t="s">
        <v>149</v>
      </c>
      <c r="B306" s="22" t="s">
        <v>108</v>
      </c>
      <c r="C306" s="22" t="s">
        <v>37</v>
      </c>
      <c r="D306" s="22" t="s">
        <v>273</v>
      </c>
      <c r="E306" s="22" t="s">
        <v>151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ht="15">
      <c r="A307" s="84" t="s">
        <v>331</v>
      </c>
      <c r="B307" s="19" t="s">
        <v>108</v>
      </c>
      <c r="C307" s="19" t="s">
        <v>40</v>
      </c>
      <c r="D307" s="19" t="s">
        <v>17</v>
      </c>
      <c r="E307" s="19" t="s">
        <v>18</v>
      </c>
      <c r="F307" s="20">
        <f>SUM(F308)</f>
        <v>576000</v>
      </c>
      <c r="G307" s="20">
        <f>SUM(G308)</f>
        <v>0</v>
      </c>
      <c r="H307" s="20">
        <f>SUM(H308)</f>
        <v>13100</v>
      </c>
      <c r="I307" s="20">
        <f aca="true" t="shared" si="124" ref="I307:T307">I308+I311+I313</f>
        <v>0</v>
      </c>
      <c r="J307" s="20">
        <f t="shared" si="124"/>
        <v>0</v>
      </c>
      <c r="K307" s="20">
        <f t="shared" si="124"/>
        <v>0</v>
      </c>
      <c r="L307" s="20">
        <f t="shared" si="124"/>
        <v>0</v>
      </c>
      <c r="M307" s="20">
        <f t="shared" si="124"/>
        <v>0</v>
      </c>
      <c r="N307" s="20">
        <f t="shared" si="124"/>
        <v>0</v>
      </c>
      <c r="O307" s="20">
        <f t="shared" si="124"/>
        <v>0</v>
      </c>
      <c r="P307" s="20">
        <f t="shared" si="124"/>
        <v>0</v>
      </c>
      <c r="Q307" s="20">
        <f t="shared" si="124"/>
        <v>0</v>
      </c>
      <c r="R307" s="20">
        <f t="shared" si="124"/>
        <v>0</v>
      </c>
      <c r="S307" s="20">
        <f t="shared" si="124"/>
        <v>0</v>
      </c>
      <c r="T307" s="20">
        <f t="shared" si="124"/>
        <v>0</v>
      </c>
    </row>
    <row r="308" spans="1:20" ht="25.5">
      <c r="A308" s="33" t="s">
        <v>332</v>
      </c>
      <c r="B308" s="16" t="s">
        <v>108</v>
      </c>
      <c r="C308" s="16" t="s">
        <v>40</v>
      </c>
      <c r="D308" s="16" t="s">
        <v>333</v>
      </c>
      <c r="E308" s="16" t="s">
        <v>18</v>
      </c>
      <c r="F308" s="17">
        <f>SUM(F309:F311)</f>
        <v>576000</v>
      </c>
      <c r="G308" s="17">
        <f>SUM(G309:G311)</f>
        <v>0</v>
      </c>
      <c r="H308" s="17">
        <f>SUM(H309:H311)</f>
        <v>13100</v>
      </c>
      <c r="I308" s="17">
        <f aca="true" t="shared" si="125" ref="I308:T308">I309</f>
        <v>0</v>
      </c>
      <c r="J308" s="17">
        <f t="shared" si="125"/>
        <v>0</v>
      </c>
      <c r="K308" s="17">
        <f t="shared" si="125"/>
        <v>0</v>
      </c>
      <c r="L308" s="17">
        <f t="shared" si="125"/>
        <v>0</v>
      </c>
      <c r="M308" s="17">
        <f t="shared" si="125"/>
        <v>0</v>
      </c>
      <c r="N308" s="17">
        <f t="shared" si="125"/>
        <v>0</v>
      </c>
      <c r="O308" s="17">
        <f t="shared" si="125"/>
        <v>0</v>
      </c>
      <c r="P308" s="17">
        <f t="shared" si="125"/>
        <v>0</v>
      </c>
      <c r="Q308" s="17">
        <f t="shared" si="125"/>
        <v>0</v>
      </c>
      <c r="R308" s="17">
        <f t="shared" si="125"/>
        <v>0</v>
      </c>
      <c r="S308" s="17">
        <f t="shared" si="125"/>
        <v>0</v>
      </c>
      <c r="T308" s="17">
        <f t="shared" si="125"/>
        <v>0</v>
      </c>
    </row>
    <row r="309" spans="1:20" ht="12.75">
      <c r="A309" s="24" t="s">
        <v>52</v>
      </c>
      <c r="B309" s="22" t="s">
        <v>108</v>
      </c>
      <c r="C309" s="22" t="s">
        <v>40</v>
      </c>
      <c r="D309" s="22" t="s">
        <v>333</v>
      </c>
      <c r="E309" s="22" t="s">
        <v>53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t="1.5" customHeight="1">
      <c r="A310" s="24" t="s">
        <v>322</v>
      </c>
      <c r="B310" s="22" t="s">
        <v>108</v>
      </c>
      <c r="C310" s="22" t="s">
        <v>40</v>
      </c>
      <c r="D310" s="22" t="s">
        <v>334</v>
      </c>
      <c r="E310" s="22" t="s">
        <v>335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t="38.25">
      <c r="A311" s="33" t="s">
        <v>336</v>
      </c>
      <c r="B311" s="22" t="s">
        <v>108</v>
      </c>
      <c r="C311" s="22" t="s">
        <v>40</v>
      </c>
      <c r="D311" s="22" t="s">
        <v>337</v>
      </c>
      <c r="E311" s="22" t="s">
        <v>18</v>
      </c>
      <c r="F311" s="23">
        <v>576000</v>
      </c>
      <c r="G311" s="23"/>
      <c r="H311" s="23">
        <v>13100</v>
      </c>
      <c r="I311" s="23">
        <f aca="true" t="shared" si="126" ref="I311:T311">I312</f>
        <v>0</v>
      </c>
      <c r="J311" s="23">
        <f t="shared" si="126"/>
        <v>0</v>
      </c>
      <c r="K311" s="23">
        <f t="shared" si="126"/>
        <v>0</v>
      </c>
      <c r="L311" s="23">
        <f t="shared" si="126"/>
        <v>0</v>
      </c>
      <c r="M311" s="23">
        <f t="shared" si="126"/>
        <v>0</v>
      </c>
      <c r="N311" s="23">
        <f t="shared" si="126"/>
        <v>0</v>
      </c>
      <c r="O311" s="23">
        <f t="shared" si="126"/>
        <v>0</v>
      </c>
      <c r="P311" s="23">
        <f t="shared" si="126"/>
        <v>0</v>
      </c>
      <c r="Q311" s="23">
        <f t="shared" si="126"/>
        <v>0</v>
      </c>
      <c r="R311" s="23">
        <f t="shared" si="126"/>
        <v>0</v>
      </c>
      <c r="S311" s="23">
        <f t="shared" si="126"/>
        <v>0</v>
      </c>
      <c r="T311" s="23">
        <f t="shared" si="126"/>
        <v>0</v>
      </c>
    </row>
    <row r="312" spans="1:20" ht="12.75">
      <c r="A312" s="39" t="s">
        <v>52</v>
      </c>
      <c r="B312" s="48" t="s">
        <v>108</v>
      </c>
      <c r="C312" s="48" t="s">
        <v>40</v>
      </c>
      <c r="D312" s="48" t="s">
        <v>337</v>
      </c>
      <c r="E312" s="48" t="s">
        <v>53</v>
      </c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</row>
    <row r="313" spans="1:20" ht="63.75">
      <c r="A313" s="33" t="s">
        <v>338</v>
      </c>
      <c r="B313" s="22" t="s">
        <v>108</v>
      </c>
      <c r="C313" s="22" t="s">
        <v>40</v>
      </c>
      <c r="D313" s="22" t="s">
        <v>339</v>
      </c>
      <c r="E313" s="22" t="s">
        <v>18</v>
      </c>
      <c r="F313" s="23"/>
      <c r="G313" s="23"/>
      <c r="H313" s="23"/>
      <c r="I313" s="23">
        <f aca="true" t="shared" si="127" ref="I313:T313">I314</f>
        <v>0</v>
      </c>
      <c r="J313" s="23">
        <f t="shared" si="127"/>
        <v>0</v>
      </c>
      <c r="K313" s="23">
        <f t="shared" si="127"/>
        <v>0</v>
      </c>
      <c r="L313" s="23">
        <f t="shared" si="127"/>
        <v>0</v>
      </c>
      <c r="M313" s="23">
        <f t="shared" si="127"/>
        <v>0</v>
      </c>
      <c r="N313" s="23">
        <f t="shared" si="127"/>
        <v>0</v>
      </c>
      <c r="O313" s="23">
        <f t="shared" si="127"/>
        <v>0</v>
      </c>
      <c r="P313" s="23">
        <f t="shared" si="127"/>
        <v>0</v>
      </c>
      <c r="Q313" s="23">
        <f t="shared" si="127"/>
        <v>0</v>
      </c>
      <c r="R313" s="23">
        <f t="shared" si="127"/>
        <v>0</v>
      </c>
      <c r="S313" s="23">
        <f t="shared" si="127"/>
        <v>0</v>
      </c>
      <c r="T313" s="23">
        <f t="shared" si="127"/>
        <v>0</v>
      </c>
    </row>
    <row r="314" spans="1:20" ht="12.75">
      <c r="A314" s="24" t="s">
        <v>52</v>
      </c>
      <c r="B314" s="22" t="s">
        <v>108</v>
      </c>
      <c r="C314" s="22" t="s">
        <v>40</v>
      </c>
      <c r="D314" s="22" t="s">
        <v>339</v>
      </c>
      <c r="E314" s="22" t="s">
        <v>53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30">
      <c r="A315" s="34" t="s">
        <v>340</v>
      </c>
      <c r="B315" s="19" t="s">
        <v>108</v>
      </c>
      <c r="C315" s="19" t="s">
        <v>194</v>
      </c>
      <c r="D315" s="19" t="s">
        <v>17</v>
      </c>
      <c r="E315" s="19" t="s">
        <v>18</v>
      </c>
      <c r="F315" s="20">
        <f>SUM(F316+F319)</f>
        <v>0</v>
      </c>
      <c r="G315" s="20">
        <f>SUM(G316+G319+G323)</f>
        <v>0</v>
      </c>
      <c r="H315" s="20">
        <f>SUM(H316+H319+H323)</f>
        <v>0</v>
      </c>
      <c r="I315" s="20">
        <f aca="true" t="shared" si="128" ref="I315:T315">I323</f>
        <v>0</v>
      </c>
      <c r="J315" s="20">
        <f t="shared" si="128"/>
        <v>0</v>
      </c>
      <c r="K315" s="20">
        <f t="shared" si="128"/>
        <v>0</v>
      </c>
      <c r="L315" s="20">
        <f t="shared" si="128"/>
        <v>0</v>
      </c>
      <c r="M315" s="20">
        <f t="shared" si="128"/>
        <v>0</v>
      </c>
      <c r="N315" s="20">
        <f t="shared" si="128"/>
        <v>0</v>
      </c>
      <c r="O315" s="20">
        <f t="shared" si="128"/>
        <v>0</v>
      </c>
      <c r="P315" s="20">
        <f t="shared" si="128"/>
        <v>0</v>
      </c>
      <c r="Q315" s="20">
        <f t="shared" si="128"/>
        <v>0</v>
      </c>
      <c r="R315" s="20">
        <f t="shared" si="128"/>
        <v>0</v>
      </c>
      <c r="S315" s="20">
        <f t="shared" si="128"/>
        <v>0</v>
      </c>
      <c r="T315" s="20">
        <f t="shared" si="128"/>
        <v>0</v>
      </c>
    </row>
    <row r="316" spans="1:20" ht="1.5" customHeight="1">
      <c r="A316" s="30" t="s">
        <v>341</v>
      </c>
      <c r="B316" s="16" t="s">
        <v>108</v>
      </c>
      <c r="C316" s="16" t="s">
        <v>194</v>
      </c>
      <c r="D316" s="16" t="s">
        <v>342</v>
      </c>
      <c r="E316" s="16" t="s">
        <v>18</v>
      </c>
      <c r="F316" s="17">
        <f>SUM(F317:F318)</f>
        <v>0</v>
      </c>
      <c r="G316" s="17">
        <f>SUM(G317:G318)</f>
        <v>0</v>
      </c>
      <c r="H316" s="17">
        <f>SUM(H317:H318)</f>
        <v>0</v>
      </c>
      <c r="I316" s="17">
        <f>SUM(I317:I318)</f>
        <v>0</v>
      </c>
      <c r="J316" s="17">
        <f aca="true" t="shared" si="129" ref="J316:T316">SUM(J317:J318)</f>
        <v>0</v>
      </c>
      <c r="K316" s="17">
        <f t="shared" si="129"/>
        <v>0</v>
      </c>
      <c r="L316" s="17">
        <f t="shared" si="129"/>
        <v>0</v>
      </c>
      <c r="M316" s="17">
        <f t="shared" si="129"/>
        <v>0</v>
      </c>
      <c r="N316" s="17">
        <f t="shared" si="129"/>
        <v>0</v>
      </c>
      <c r="O316" s="17">
        <f t="shared" si="129"/>
        <v>0</v>
      </c>
      <c r="P316" s="17">
        <f t="shared" si="129"/>
        <v>0</v>
      </c>
      <c r="Q316" s="17">
        <f t="shared" si="129"/>
        <v>0</v>
      </c>
      <c r="R316" s="17">
        <f t="shared" si="129"/>
        <v>0</v>
      </c>
      <c r="S316" s="17">
        <f t="shared" si="129"/>
        <v>0</v>
      </c>
      <c r="T316" s="17">
        <f t="shared" si="129"/>
        <v>0</v>
      </c>
    </row>
    <row r="317" spans="1:20" ht="12.75" hidden="1">
      <c r="A317" s="24" t="s">
        <v>322</v>
      </c>
      <c r="B317" s="22" t="s">
        <v>108</v>
      </c>
      <c r="C317" s="22" t="s">
        <v>194</v>
      </c>
      <c r="D317" s="22" t="s">
        <v>342</v>
      </c>
      <c r="E317" s="22" t="s">
        <v>335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t="12.75" hidden="1">
      <c r="A318" s="31" t="s">
        <v>343</v>
      </c>
      <c r="B318" s="22" t="s">
        <v>108</v>
      </c>
      <c r="C318" s="22" t="s">
        <v>194</v>
      </c>
      <c r="D318" s="22" t="s">
        <v>342</v>
      </c>
      <c r="E318" s="22" t="s">
        <v>344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t="22.5" hidden="1">
      <c r="A319" s="41" t="s">
        <v>345</v>
      </c>
      <c r="B319" s="16" t="s">
        <v>108</v>
      </c>
      <c r="C319" s="16" t="s">
        <v>194</v>
      </c>
      <c r="D319" s="16" t="s">
        <v>346</v>
      </c>
      <c r="E319" s="16" t="s">
        <v>18</v>
      </c>
      <c r="F319" s="17">
        <f>SUM(F320:F322)</f>
        <v>0</v>
      </c>
      <c r="G319" s="17">
        <f>SUM(G320:G322)</f>
        <v>0</v>
      </c>
      <c r="H319" s="17">
        <f>SUM(H320:H322)</f>
        <v>0</v>
      </c>
      <c r="I319" s="17">
        <f>SUM(I320:I322)</f>
        <v>0</v>
      </c>
      <c r="J319" s="17">
        <f aca="true" t="shared" si="130" ref="J319:T319">SUM(J320:J322)</f>
        <v>0</v>
      </c>
      <c r="K319" s="17">
        <f t="shared" si="130"/>
        <v>0</v>
      </c>
      <c r="L319" s="17">
        <f t="shared" si="130"/>
        <v>0</v>
      </c>
      <c r="M319" s="17">
        <f t="shared" si="130"/>
        <v>0</v>
      </c>
      <c r="N319" s="17">
        <f t="shared" si="130"/>
        <v>0</v>
      </c>
      <c r="O319" s="17">
        <f t="shared" si="130"/>
        <v>0</v>
      </c>
      <c r="P319" s="17">
        <f t="shared" si="130"/>
        <v>0</v>
      </c>
      <c r="Q319" s="17">
        <f t="shared" si="130"/>
        <v>0</v>
      </c>
      <c r="R319" s="17">
        <f t="shared" si="130"/>
        <v>0</v>
      </c>
      <c r="S319" s="17">
        <f t="shared" si="130"/>
        <v>0</v>
      </c>
      <c r="T319" s="17">
        <f t="shared" si="130"/>
        <v>0</v>
      </c>
    </row>
    <row r="320" spans="1:20" ht="12.75" hidden="1">
      <c r="A320" s="24" t="s">
        <v>322</v>
      </c>
      <c r="B320" s="22" t="s">
        <v>108</v>
      </c>
      <c r="C320" s="22" t="s">
        <v>194</v>
      </c>
      <c r="D320" s="22" t="s">
        <v>346</v>
      </c>
      <c r="E320" s="22" t="s">
        <v>335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t="12.75" hidden="1">
      <c r="A321" s="24" t="s">
        <v>343</v>
      </c>
      <c r="B321" s="22" t="s">
        <v>108</v>
      </c>
      <c r="C321" s="22" t="s">
        <v>194</v>
      </c>
      <c r="D321" s="22" t="s">
        <v>346</v>
      </c>
      <c r="E321" s="22" t="s">
        <v>344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t="12.75" hidden="1">
      <c r="A322" s="24" t="s">
        <v>347</v>
      </c>
      <c r="B322" s="22" t="s">
        <v>108</v>
      </c>
      <c r="C322" s="22" t="s">
        <v>194</v>
      </c>
      <c r="D322" s="22" t="s">
        <v>346</v>
      </c>
      <c r="E322" s="22" t="s">
        <v>348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t="24">
      <c r="A323" s="39" t="s">
        <v>272</v>
      </c>
      <c r="B323" s="48" t="s">
        <v>108</v>
      </c>
      <c r="C323" s="48" t="s">
        <v>194</v>
      </c>
      <c r="D323" s="48" t="s">
        <v>273</v>
      </c>
      <c r="E323" s="48" t="s">
        <v>18</v>
      </c>
      <c r="F323" s="49"/>
      <c r="G323" s="49">
        <f aca="true" t="shared" si="131" ref="G323:T323">G324</f>
        <v>0</v>
      </c>
      <c r="H323" s="49">
        <f t="shared" si="131"/>
        <v>0</v>
      </c>
      <c r="I323" s="49">
        <f t="shared" si="131"/>
        <v>0</v>
      </c>
      <c r="J323" s="49">
        <f t="shared" si="131"/>
        <v>0</v>
      </c>
      <c r="K323" s="49">
        <f t="shared" si="131"/>
        <v>0</v>
      </c>
      <c r="L323" s="49">
        <f t="shared" si="131"/>
        <v>0</v>
      </c>
      <c r="M323" s="49">
        <f t="shared" si="131"/>
        <v>0</v>
      </c>
      <c r="N323" s="49">
        <f t="shared" si="131"/>
        <v>0</v>
      </c>
      <c r="O323" s="49">
        <f t="shared" si="131"/>
        <v>0</v>
      </c>
      <c r="P323" s="49">
        <f t="shared" si="131"/>
        <v>0</v>
      </c>
      <c r="Q323" s="49">
        <f t="shared" si="131"/>
        <v>0</v>
      </c>
      <c r="R323" s="49">
        <f t="shared" si="131"/>
        <v>0</v>
      </c>
      <c r="S323" s="49">
        <f t="shared" si="131"/>
        <v>0</v>
      </c>
      <c r="T323" s="49">
        <f t="shared" si="131"/>
        <v>0</v>
      </c>
    </row>
    <row r="324" spans="1:20" ht="12.75">
      <c r="A324" s="24" t="s">
        <v>322</v>
      </c>
      <c r="B324" s="22" t="s">
        <v>108</v>
      </c>
      <c r="C324" s="22" t="s">
        <v>194</v>
      </c>
      <c r="D324" s="22" t="s">
        <v>273</v>
      </c>
      <c r="E324" s="22" t="s">
        <v>335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t="12.75">
      <c r="A325" s="24"/>
      <c r="B325" s="22"/>
      <c r="C325" s="22"/>
      <c r="D325" s="22"/>
      <c r="E325" s="22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t="36">
      <c r="A326" s="12" t="s">
        <v>349</v>
      </c>
      <c r="B326" s="97" t="s">
        <v>57</v>
      </c>
      <c r="C326" s="98"/>
      <c r="D326" s="98"/>
      <c r="E326" s="98"/>
      <c r="F326" s="99">
        <f>F327+F345</f>
        <v>24260585</v>
      </c>
      <c r="G326" s="99">
        <f>G327+G345</f>
        <v>0</v>
      </c>
      <c r="H326" s="99">
        <f>H327+H345</f>
        <v>2425000</v>
      </c>
      <c r="I326" s="99">
        <f aca="true" t="shared" si="132" ref="I326:T326">I327+I336+I339+I353</f>
        <v>0</v>
      </c>
      <c r="J326" s="99">
        <f t="shared" si="132"/>
        <v>69000</v>
      </c>
      <c r="K326" s="99">
        <f t="shared" si="132"/>
        <v>0</v>
      </c>
      <c r="L326" s="99">
        <f t="shared" si="132"/>
        <v>0</v>
      </c>
      <c r="M326" s="99">
        <f t="shared" si="132"/>
        <v>0</v>
      </c>
      <c r="N326" s="99">
        <f t="shared" si="132"/>
        <v>0</v>
      </c>
      <c r="O326" s="99">
        <f t="shared" si="132"/>
        <v>0</v>
      </c>
      <c r="P326" s="99">
        <f t="shared" si="132"/>
        <v>0</v>
      </c>
      <c r="Q326" s="99">
        <f t="shared" si="132"/>
        <v>0</v>
      </c>
      <c r="R326" s="99">
        <f t="shared" si="132"/>
        <v>0</v>
      </c>
      <c r="S326" s="99">
        <f t="shared" si="132"/>
        <v>0</v>
      </c>
      <c r="T326" s="99">
        <f t="shared" si="132"/>
        <v>0</v>
      </c>
    </row>
    <row r="327" spans="1:20" ht="45">
      <c r="A327" s="84" t="s">
        <v>350</v>
      </c>
      <c r="B327" s="13" t="s">
        <v>57</v>
      </c>
      <c r="C327" s="13" t="s">
        <v>15</v>
      </c>
      <c r="D327" s="13"/>
      <c r="E327" s="13"/>
      <c r="F327" s="100">
        <f>F328+F330</f>
        <v>24260585</v>
      </c>
      <c r="G327" s="100">
        <f>G328+G330+G339+G337</f>
        <v>0</v>
      </c>
      <c r="H327" s="100">
        <f>H328+H330+H339+H337</f>
        <v>2425000</v>
      </c>
      <c r="I327" s="100">
        <f aca="true" t="shared" si="133" ref="I327:T327">I330+I333</f>
        <v>0</v>
      </c>
      <c r="J327" s="100">
        <f t="shared" si="133"/>
        <v>0</v>
      </c>
      <c r="K327" s="100">
        <f t="shared" si="133"/>
        <v>0</v>
      </c>
      <c r="L327" s="100">
        <f t="shared" si="133"/>
        <v>0</v>
      </c>
      <c r="M327" s="100">
        <f t="shared" si="133"/>
        <v>0</v>
      </c>
      <c r="N327" s="100">
        <f t="shared" si="133"/>
        <v>0</v>
      </c>
      <c r="O327" s="100">
        <f t="shared" si="133"/>
        <v>0</v>
      </c>
      <c r="P327" s="100">
        <f t="shared" si="133"/>
        <v>0</v>
      </c>
      <c r="Q327" s="100">
        <f t="shared" si="133"/>
        <v>0</v>
      </c>
      <c r="R327" s="100">
        <f t="shared" si="133"/>
        <v>0</v>
      </c>
      <c r="S327" s="100">
        <f t="shared" si="133"/>
        <v>0</v>
      </c>
      <c r="T327" s="100">
        <f t="shared" si="133"/>
        <v>0</v>
      </c>
    </row>
    <row r="328" spans="1:20" ht="12.75" hidden="1">
      <c r="A328" s="30" t="s">
        <v>187</v>
      </c>
      <c r="B328" s="16" t="s">
        <v>57</v>
      </c>
      <c r="C328" s="16" t="s">
        <v>15</v>
      </c>
      <c r="D328" s="16" t="s">
        <v>188</v>
      </c>
      <c r="E328" s="16"/>
      <c r="F328" s="17">
        <f aca="true" t="shared" si="134" ref="F328:T328">F329</f>
        <v>542000</v>
      </c>
      <c r="G328" s="17">
        <f t="shared" si="134"/>
        <v>0</v>
      </c>
      <c r="H328" s="17">
        <f t="shared" si="134"/>
        <v>0</v>
      </c>
      <c r="I328" s="17">
        <f t="shared" si="134"/>
        <v>0</v>
      </c>
      <c r="J328" s="17">
        <f t="shared" si="134"/>
        <v>0</v>
      </c>
      <c r="K328" s="17">
        <f t="shared" si="134"/>
        <v>0</v>
      </c>
      <c r="L328" s="17">
        <f t="shared" si="134"/>
        <v>0</v>
      </c>
      <c r="M328" s="17">
        <f t="shared" si="134"/>
        <v>0</v>
      </c>
      <c r="N328" s="17">
        <f t="shared" si="134"/>
        <v>0</v>
      </c>
      <c r="O328" s="17">
        <f t="shared" si="134"/>
        <v>0</v>
      </c>
      <c r="P328" s="17">
        <f t="shared" si="134"/>
        <v>0</v>
      </c>
      <c r="Q328" s="17">
        <f t="shared" si="134"/>
        <v>0</v>
      </c>
      <c r="R328" s="17">
        <f t="shared" si="134"/>
        <v>0</v>
      </c>
      <c r="S328" s="17">
        <f t="shared" si="134"/>
        <v>0</v>
      </c>
      <c r="T328" s="17">
        <f t="shared" si="134"/>
        <v>0</v>
      </c>
    </row>
    <row r="329" spans="1:20" ht="12.75" hidden="1">
      <c r="A329" s="24" t="s">
        <v>149</v>
      </c>
      <c r="B329" s="22" t="s">
        <v>57</v>
      </c>
      <c r="C329" s="22" t="s">
        <v>15</v>
      </c>
      <c r="D329" s="22" t="s">
        <v>188</v>
      </c>
      <c r="E329" s="22" t="s">
        <v>151</v>
      </c>
      <c r="F329" s="23">
        <v>542000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t="25.5">
      <c r="A330" s="33" t="s">
        <v>351</v>
      </c>
      <c r="B330" s="16" t="s">
        <v>57</v>
      </c>
      <c r="C330" s="16" t="s">
        <v>15</v>
      </c>
      <c r="D330" s="16" t="s">
        <v>352</v>
      </c>
      <c r="E330" s="16" t="s">
        <v>18</v>
      </c>
      <c r="F330" s="17">
        <f>SUM(F331:F336)</f>
        <v>23718585</v>
      </c>
      <c r="G330" s="17">
        <f>SUM(G331:G336)</f>
        <v>0</v>
      </c>
      <c r="H330" s="17">
        <f>SUM(H331:H336)</f>
        <v>2425000</v>
      </c>
      <c r="I330" s="17">
        <f aca="true" t="shared" si="135" ref="I330:T330">I332</f>
        <v>0</v>
      </c>
      <c r="J330" s="17">
        <f t="shared" si="135"/>
        <v>0</v>
      </c>
      <c r="K330" s="17">
        <f t="shared" si="135"/>
        <v>0</v>
      </c>
      <c r="L330" s="17">
        <f t="shared" si="135"/>
        <v>0</v>
      </c>
      <c r="M330" s="17">
        <f t="shared" si="135"/>
        <v>0</v>
      </c>
      <c r="N330" s="17">
        <f t="shared" si="135"/>
        <v>0</v>
      </c>
      <c r="O330" s="17">
        <f t="shared" si="135"/>
        <v>0</v>
      </c>
      <c r="P330" s="17">
        <f t="shared" si="135"/>
        <v>0</v>
      </c>
      <c r="Q330" s="17">
        <f t="shared" si="135"/>
        <v>0</v>
      </c>
      <c r="R330" s="17">
        <f t="shared" si="135"/>
        <v>0</v>
      </c>
      <c r="S330" s="17">
        <f t="shared" si="135"/>
        <v>0</v>
      </c>
      <c r="T330" s="17">
        <f t="shared" si="135"/>
        <v>0</v>
      </c>
    </row>
    <row r="331" spans="1:20" ht="0.75" customHeight="1">
      <c r="A331" s="24" t="s">
        <v>353</v>
      </c>
      <c r="B331" s="22" t="s">
        <v>57</v>
      </c>
      <c r="C331" s="22" t="s">
        <v>15</v>
      </c>
      <c r="D331" s="22" t="s">
        <v>354</v>
      </c>
      <c r="E331" s="22" t="s">
        <v>355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t="16.5" customHeight="1">
      <c r="A332" s="24" t="s">
        <v>52</v>
      </c>
      <c r="B332" s="22" t="s">
        <v>57</v>
      </c>
      <c r="C332" s="22" t="s">
        <v>15</v>
      </c>
      <c r="D332" s="22" t="s">
        <v>352</v>
      </c>
      <c r="E332" s="22" t="s">
        <v>53</v>
      </c>
      <c r="F332" s="23">
        <v>2371500</v>
      </c>
      <c r="G332" s="23"/>
      <c r="H332" s="23">
        <v>2425000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t="25.5">
      <c r="A333" s="40" t="s">
        <v>356</v>
      </c>
      <c r="B333" s="22" t="s">
        <v>57</v>
      </c>
      <c r="C333" s="22" t="s">
        <v>15</v>
      </c>
      <c r="D333" s="22" t="s">
        <v>357</v>
      </c>
      <c r="E333" s="22" t="s">
        <v>18</v>
      </c>
      <c r="F333" s="23"/>
      <c r="G333" s="23"/>
      <c r="H333" s="23"/>
      <c r="I333" s="23">
        <f aca="true" t="shared" si="136" ref="I333:T333">I334</f>
        <v>0</v>
      </c>
      <c r="J333" s="23">
        <f t="shared" si="136"/>
        <v>0</v>
      </c>
      <c r="K333" s="23">
        <f t="shared" si="136"/>
        <v>0</v>
      </c>
      <c r="L333" s="23">
        <f t="shared" si="136"/>
        <v>0</v>
      </c>
      <c r="M333" s="23">
        <f t="shared" si="136"/>
        <v>0</v>
      </c>
      <c r="N333" s="23">
        <f t="shared" si="136"/>
        <v>0</v>
      </c>
      <c r="O333" s="23">
        <f t="shared" si="136"/>
        <v>0</v>
      </c>
      <c r="P333" s="23">
        <f t="shared" si="136"/>
        <v>0</v>
      </c>
      <c r="Q333" s="23">
        <f t="shared" si="136"/>
        <v>0</v>
      </c>
      <c r="R333" s="23">
        <f t="shared" si="136"/>
        <v>0</v>
      </c>
      <c r="S333" s="23">
        <f t="shared" si="136"/>
        <v>0</v>
      </c>
      <c r="T333" s="23">
        <f t="shared" si="136"/>
        <v>0</v>
      </c>
    </row>
    <row r="334" spans="1:20" ht="12.75">
      <c r="A334" s="24" t="s">
        <v>52</v>
      </c>
      <c r="B334" s="22" t="s">
        <v>57</v>
      </c>
      <c r="C334" s="22" t="s">
        <v>15</v>
      </c>
      <c r="D334" s="22" t="s">
        <v>357</v>
      </c>
      <c r="E334" s="22" t="s">
        <v>53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12.75">
      <c r="A335" s="24"/>
      <c r="B335" s="22"/>
      <c r="C335" s="22"/>
      <c r="D335" s="22"/>
      <c r="E335" s="22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60">
      <c r="A336" s="84" t="s">
        <v>358</v>
      </c>
      <c r="B336" s="22" t="s">
        <v>57</v>
      </c>
      <c r="C336" s="22" t="s">
        <v>20</v>
      </c>
      <c r="D336" s="22" t="s">
        <v>359</v>
      </c>
      <c r="E336" s="22" t="s">
        <v>18</v>
      </c>
      <c r="F336" s="23">
        <f>12888085-542000+9001000</f>
        <v>21347085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24" hidden="1">
      <c r="A337" s="39" t="s">
        <v>360</v>
      </c>
      <c r="B337" s="48" t="s">
        <v>57</v>
      </c>
      <c r="C337" s="48" t="s">
        <v>20</v>
      </c>
      <c r="D337" s="48"/>
      <c r="E337" s="48"/>
      <c r="F337" s="49"/>
      <c r="G337" s="49">
        <f aca="true" t="shared" si="137" ref="G337:T337">G338</f>
        <v>0</v>
      </c>
      <c r="H337" s="49">
        <f t="shared" si="137"/>
        <v>0</v>
      </c>
      <c r="I337" s="49">
        <f t="shared" si="137"/>
        <v>0</v>
      </c>
      <c r="J337" s="49">
        <f t="shared" si="137"/>
        <v>0</v>
      </c>
      <c r="K337" s="49">
        <f t="shared" si="137"/>
        <v>0</v>
      </c>
      <c r="L337" s="49">
        <f t="shared" si="137"/>
        <v>0</v>
      </c>
      <c r="M337" s="49">
        <f t="shared" si="137"/>
        <v>0</v>
      </c>
      <c r="N337" s="49">
        <f t="shared" si="137"/>
        <v>0</v>
      </c>
      <c r="O337" s="49">
        <f t="shared" si="137"/>
        <v>0</v>
      </c>
      <c r="P337" s="49">
        <f t="shared" si="137"/>
        <v>0</v>
      </c>
      <c r="Q337" s="49">
        <f t="shared" si="137"/>
        <v>0</v>
      </c>
      <c r="R337" s="49">
        <f t="shared" si="137"/>
        <v>0</v>
      </c>
      <c r="S337" s="49">
        <f t="shared" si="137"/>
        <v>0</v>
      </c>
      <c r="T337" s="49">
        <f t="shared" si="137"/>
        <v>0</v>
      </c>
    </row>
    <row r="338" spans="1:20" ht="48" hidden="1">
      <c r="A338" s="24" t="s">
        <v>361</v>
      </c>
      <c r="B338" s="22" t="s">
        <v>57</v>
      </c>
      <c r="C338" s="22" t="s">
        <v>20</v>
      </c>
      <c r="D338" s="22" t="s">
        <v>362</v>
      </c>
      <c r="E338" s="22" t="s">
        <v>363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t="47.25">
      <c r="A339" s="82" t="s">
        <v>364</v>
      </c>
      <c r="B339" s="48" t="s">
        <v>57</v>
      </c>
      <c r="C339" s="48" t="s">
        <v>37</v>
      </c>
      <c r="D339" s="48" t="s">
        <v>359</v>
      </c>
      <c r="E339" s="48" t="s">
        <v>18</v>
      </c>
      <c r="F339" s="49"/>
      <c r="G339" s="49">
        <f>G344</f>
        <v>0</v>
      </c>
      <c r="H339" s="49">
        <f>H344</f>
        <v>0</v>
      </c>
      <c r="I339" s="49">
        <f aca="true" t="shared" si="138" ref="I339:T339">I340+I342+I344</f>
        <v>0</v>
      </c>
      <c r="J339" s="49">
        <f t="shared" si="138"/>
        <v>69000</v>
      </c>
      <c r="K339" s="49">
        <f t="shared" si="138"/>
        <v>0</v>
      </c>
      <c r="L339" s="49">
        <f t="shared" si="138"/>
        <v>0</v>
      </c>
      <c r="M339" s="49">
        <f t="shared" si="138"/>
        <v>0</v>
      </c>
      <c r="N339" s="49">
        <f t="shared" si="138"/>
        <v>0</v>
      </c>
      <c r="O339" s="49">
        <f t="shared" si="138"/>
        <v>0</v>
      </c>
      <c r="P339" s="49">
        <f t="shared" si="138"/>
        <v>0</v>
      </c>
      <c r="Q339" s="49">
        <f t="shared" si="138"/>
        <v>0</v>
      </c>
      <c r="R339" s="49">
        <f t="shared" si="138"/>
        <v>0</v>
      </c>
      <c r="S339" s="49">
        <f t="shared" si="138"/>
        <v>0</v>
      </c>
      <c r="T339" s="49">
        <f t="shared" si="138"/>
        <v>0</v>
      </c>
    </row>
    <row r="340" spans="1:20" ht="38.25">
      <c r="A340" s="33" t="s">
        <v>365</v>
      </c>
      <c r="B340" s="48" t="s">
        <v>57</v>
      </c>
      <c r="C340" s="48" t="s">
        <v>37</v>
      </c>
      <c r="D340" s="48" t="s">
        <v>90</v>
      </c>
      <c r="E340" s="48" t="s">
        <v>18</v>
      </c>
      <c r="F340" s="49"/>
      <c r="G340" s="49"/>
      <c r="H340" s="49"/>
      <c r="I340" s="49">
        <f aca="true" t="shared" si="139" ref="I340:T340">I341</f>
        <v>0</v>
      </c>
      <c r="J340" s="49">
        <f t="shared" si="139"/>
        <v>0</v>
      </c>
      <c r="K340" s="49">
        <f t="shared" si="139"/>
        <v>0</v>
      </c>
      <c r="L340" s="49">
        <f t="shared" si="139"/>
        <v>0</v>
      </c>
      <c r="M340" s="49">
        <f t="shared" si="139"/>
        <v>0</v>
      </c>
      <c r="N340" s="49">
        <f t="shared" si="139"/>
        <v>0</v>
      </c>
      <c r="O340" s="49">
        <f t="shared" si="139"/>
        <v>0</v>
      </c>
      <c r="P340" s="49">
        <f t="shared" si="139"/>
        <v>0</v>
      </c>
      <c r="Q340" s="49">
        <f t="shared" si="139"/>
        <v>0</v>
      </c>
      <c r="R340" s="49">
        <f t="shared" si="139"/>
        <v>0</v>
      </c>
      <c r="S340" s="49">
        <f t="shared" si="139"/>
        <v>0</v>
      </c>
      <c r="T340" s="49">
        <f t="shared" si="139"/>
        <v>0</v>
      </c>
    </row>
    <row r="341" spans="1:20" ht="12.75">
      <c r="A341" s="101" t="s">
        <v>52</v>
      </c>
      <c r="B341" s="48" t="s">
        <v>57</v>
      </c>
      <c r="C341" s="48" t="s">
        <v>37</v>
      </c>
      <c r="D341" s="48" t="s">
        <v>90</v>
      </c>
      <c r="E341" s="48" t="s">
        <v>53</v>
      </c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</row>
    <row r="342" spans="1:20" ht="38.25">
      <c r="A342" s="33" t="s">
        <v>50</v>
      </c>
      <c r="B342" s="48" t="s">
        <v>57</v>
      </c>
      <c r="C342" s="48" t="s">
        <v>37</v>
      </c>
      <c r="D342" s="48" t="s">
        <v>366</v>
      </c>
      <c r="E342" s="48" t="s">
        <v>18</v>
      </c>
      <c r="F342" s="49"/>
      <c r="G342" s="49"/>
      <c r="H342" s="49"/>
      <c r="I342" s="49">
        <f aca="true" t="shared" si="140" ref="I342:T342">I343</f>
        <v>0</v>
      </c>
      <c r="J342" s="49">
        <f t="shared" si="140"/>
        <v>0</v>
      </c>
      <c r="K342" s="49">
        <f t="shared" si="140"/>
        <v>0</v>
      </c>
      <c r="L342" s="49">
        <f t="shared" si="140"/>
        <v>0</v>
      </c>
      <c r="M342" s="49">
        <f t="shared" si="140"/>
        <v>0</v>
      </c>
      <c r="N342" s="49">
        <f t="shared" si="140"/>
        <v>0</v>
      </c>
      <c r="O342" s="49">
        <f t="shared" si="140"/>
        <v>0</v>
      </c>
      <c r="P342" s="49">
        <f t="shared" si="140"/>
        <v>0</v>
      </c>
      <c r="Q342" s="49">
        <f t="shared" si="140"/>
        <v>0</v>
      </c>
      <c r="R342" s="49">
        <f t="shared" si="140"/>
        <v>0</v>
      </c>
      <c r="S342" s="49">
        <f t="shared" si="140"/>
        <v>0</v>
      </c>
      <c r="T342" s="49">
        <f t="shared" si="140"/>
        <v>0</v>
      </c>
    </row>
    <row r="343" spans="1:20" ht="12.75">
      <c r="A343" s="101" t="s">
        <v>52</v>
      </c>
      <c r="B343" s="48" t="s">
        <v>57</v>
      </c>
      <c r="C343" s="48" t="s">
        <v>37</v>
      </c>
      <c r="D343" s="48" t="s">
        <v>366</v>
      </c>
      <c r="E343" s="48" t="s">
        <v>53</v>
      </c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</row>
    <row r="344" spans="1:20" ht="25.5">
      <c r="A344" s="32" t="s">
        <v>367</v>
      </c>
      <c r="B344" s="22" t="s">
        <v>57</v>
      </c>
      <c r="C344" s="22" t="s">
        <v>37</v>
      </c>
      <c r="D344" s="22" t="s">
        <v>368</v>
      </c>
      <c r="E344" s="22" t="s">
        <v>18</v>
      </c>
      <c r="F344" s="23"/>
      <c r="G344" s="23"/>
      <c r="H344" s="23"/>
      <c r="I344" s="23">
        <f aca="true" t="shared" si="141" ref="I344:T344">I352</f>
        <v>0</v>
      </c>
      <c r="J344" s="23">
        <f t="shared" si="141"/>
        <v>69000</v>
      </c>
      <c r="K344" s="23">
        <f t="shared" si="141"/>
        <v>0</v>
      </c>
      <c r="L344" s="23">
        <f t="shared" si="141"/>
        <v>0</v>
      </c>
      <c r="M344" s="23">
        <f t="shared" si="141"/>
        <v>0</v>
      </c>
      <c r="N344" s="23">
        <f t="shared" si="141"/>
        <v>0</v>
      </c>
      <c r="O344" s="23">
        <f t="shared" si="141"/>
        <v>0</v>
      </c>
      <c r="P344" s="23">
        <f t="shared" si="141"/>
        <v>0</v>
      </c>
      <c r="Q344" s="23">
        <f t="shared" si="141"/>
        <v>0</v>
      </c>
      <c r="R344" s="23">
        <f t="shared" si="141"/>
        <v>0</v>
      </c>
      <c r="S344" s="23">
        <f t="shared" si="141"/>
        <v>0</v>
      </c>
      <c r="T344" s="23">
        <f t="shared" si="141"/>
        <v>0</v>
      </c>
    </row>
    <row r="345" spans="1:20" ht="15.75" customHeight="1" hidden="1">
      <c r="A345" s="102" t="s">
        <v>369</v>
      </c>
      <c r="B345" s="13" t="s">
        <v>57</v>
      </c>
      <c r="C345" s="13" t="s">
        <v>20</v>
      </c>
      <c r="D345" s="13"/>
      <c r="E345" s="13"/>
      <c r="F345" s="100">
        <f aca="true" t="shared" si="142" ref="F345:T346">F346</f>
        <v>0</v>
      </c>
      <c r="G345" s="100">
        <f t="shared" si="142"/>
        <v>0</v>
      </c>
      <c r="H345" s="100">
        <f t="shared" si="142"/>
        <v>0</v>
      </c>
      <c r="I345" s="100">
        <f t="shared" si="142"/>
        <v>0</v>
      </c>
      <c r="J345" s="100">
        <f t="shared" si="142"/>
        <v>0</v>
      </c>
      <c r="K345" s="100">
        <f t="shared" si="142"/>
        <v>0</v>
      </c>
      <c r="L345" s="100">
        <f t="shared" si="142"/>
        <v>0</v>
      </c>
      <c r="M345" s="100">
        <f t="shared" si="142"/>
        <v>0</v>
      </c>
      <c r="N345" s="100">
        <f t="shared" si="142"/>
        <v>0</v>
      </c>
      <c r="O345" s="100">
        <f t="shared" si="142"/>
        <v>0</v>
      </c>
      <c r="P345" s="100">
        <f t="shared" si="142"/>
        <v>0</v>
      </c>
      <c r="Q345" s="100">
        <f t="shared" si="142"/>
        <v>0</v>
      </c>
      <c r="R345" s="100">
        <f t="shared" si="142"/>
        <v>0</v>
      </c>
      <c r="S345" s="100">
        <f t="shared" si="142"/>
        <v>0</v>
      </c>
      <c r="T345" s="100">
        <f t="shared" si="142"/>
        <v>0</v>
      </c>
    </row>
    <row r="346" spans="1:20" ht="12.75" hidden="1">
      <c r="A346" s="30" t="s">
        <v>52</v>
      </c>
      <c r="B346" s="16" t="s">
        <v>57</v>
      </c>
      <c r="C346" s="16" t="s">
        <v>20</v>
      </c>
      <c r="D346" s="16" t="s">
        <v>99</v>
      </c>
      <c r="E346" s="16"/>
      <c r="F346" s="17">
        <f t="shared" si="142"/>
        <v>0</v>
      </c>
      <c r="G346" s="17">
        <f t="shared" si="142"/>
        <v>0</v>
      </c>
      <c r="H346" s="17">
        <f t="shared" si="142"/>
        <v>0</v>
      </c>
      <c r="I346" s="17">
        <f t="shared" si="142"/>
        <v>0</v>
      </c>
      <c r="J346" s="17">
        <f t="shared" si="142"/>
        <v>0</v>
      </c>
      <c r="K346" s="17">
        <f t="shared" si="142"/>
        <v>0</v>
      </c>
      <c r="L346" s="17">
        <f t="shared" si="142"/>
        <v>0</v>
      </c>
      <c r="M346" s="17">
        <f t="shared" si="142"/>
        <v>0</v>
      </c>
      <c r="N346" s="17">
        <f t="shared" si="142"/>
        <v>0</v>
      </c>
      <c r="O346" s="17">
        <f t="shared" si="142"/>
        <v>0</v>
      </c>
      <c r="P346" s="17">
        <f t="shared" si="142"/>
        <v>0</v>
      </c>
      <c r="Q346" s="17">
        <f t="shared" si="142"/>
        <v>0</v>
      </c>
      <c r="R346" s="17">
        <f t="shared" si="142"/>
        <v>0</v>
      </c>
      <c r="S346" s="17">
        <f t="shared" si="142"/>
        <v>0</v>
      </c>
      <c r="T346" s="17">
        <f t="shared" si="142"/>
        <v>0</v>
      </c>
    </row>
    <row r="347" spans="1:20" ht="10.5" customHeight="1" hidden="1">
      <c r="A347" s="24" t="s">
        <v>370</v>
      </c>
      <c r="B347" s="22" t="s">
        <v>57</v>
      </c>
      <c r="C347" s="22" t="s">
        <v>20</v>
      </c>
      <c r="D347" s="22" t="s">
        <v>371</v>
      </c>
      <c r="E347" s="19" t="s">
        <v>372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t="12.75" hidden="1">
      <c r="A348" s="24"/>
      <c r="B348" s="22"/>
      <c r="C348" s="22"/>
      <c r="D348" s="22"/>
      <c r="E348" s="22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t="12.75" hidden="1">
      <c r="A349" s="24"/>
      <c r="B349" s="22"/>
      <c r="C349" s="22"/>
      <c r="D349" s="22"/>
      <c r="E349" s="22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t="12.75" hidden="1">
      <c r="A350" s="24"/>
      <c r="B350" s="22"/>
      <c r="C350" s="22"/>
      <c r="D350" s="22"/>
      <c r="E350" s="22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t="12.75" hidden="1">
      <c r="A351" s="24"/>
      <c r="B351" s="22"/>
      <c r="C351" s="22"/>
      <c r="D351" s="22"/>
      <c r="E351" s="22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t="12.75">
      <c r="A352" s="18" t="s">
        <v>373</v>
      </c>
      <c r="B352" s="22" t="s">
        <v>57</v>
      </c>
      <c r="C352" s="22" t="s">
        <v>37</v>
      </c>
      <c r="D352" s="22" t="s">
        <v>368</v>
      </c>
      <c r="E352" s="22" t="s">
        <v>374</v>
      </c>
      <c r="F352" s="23"/>
      <c r="G352" s="23"/>
      <c r="H352" s="23"/>
      <c r="I352" s="23"/>
      <c r="J352" s="23">
        <v>69000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t="30">
      <c r="A353" s="84" t="s">
        <v>375</v>
      </c>
      <c r="B353" s="22" t="s">
        <v>57</v>
      </c>
      <c r="C353" s="22" t="s">
        <v>40</v>
      </c>
      <c r="D353" s="22" t="s">
        <v>359</v>
      </c>
      <c r="E353" s="22" t="s">
        <v>18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t="12.75">
      <c r="A354" s="10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3.5" thickBot="1">
      <c r="A355" s="104" t="s">
        <v>376</v>
      </c>
      <c r="B355" s="105"/>
      <c r="C355" s="105"/>
      <c r="D355" s="105"/>
      <c r="E355" s="105"/>
      <c r="F355" s="106">
        <f>F286+F241+F210+F169+F157+F107+F86+F63+F12+F326</f>
        <v>107019428</v>
      </c>
      <c r="G355" s="106">
        <f>G286+G241+G210+G169+G157+G107+G86+G63+G12+G326+G58</f>
        <v>0</v>
      </c>
      <c r="H355" s="106">
        <f>H286+H241+H210+H169+H157+H107+H86+H63+H12+H326+H58</f>
        <v>18808100</v>
      </c>
      <c r="I355" s="106">
        <f aca="true" t="shared" si="143" ref="I355:T355">I12+I58+I63+I86+I107+I157+I169+I210+I241+I286+I326</f>
        <v>0</v>
      </c>
      <c r="J355" s="106">
        <f t="shared" si="143"/>
        <v>2911500</v>
      </c>
      <c r="K355" s="106">
        <f t="shared" si="143"/>
        <v>0</v>
      </c>
      <c r="L355" s="106">
        <f t="shared" si="143"/>
        <v>0</v>
      </c>
      <c r="M355" s="106">
        <f t="shared" si="143"/>
        <v>0</v>
      </c>
      <c r="N355" s="106">
        <f t="shared" si="143"/>
        <v>0</v>
      </c>
      <c r="O355" s="106">
        <f t="shared" si="143"/>
        <v>0</v>
      </c>
      <c r="P355" s="106">
        <f t="shared" si="143"/>
        <v>0</v>
      </c>
      <c r="Q355" s="106">
        <f t="shared" si="143"/>
        <v>0</v>
      </c>
      <c r="R355" s="106">
        <f t="shared" si="143"/>
        <v>0</v>
      </c>
      <c r="S355" s="106">
        <f t="shared" si="143"/>
        <v>0</v>
      </c>
      <c r="T355" s="106">
        <f t="shared" si="143"/>
        <v>0</v>
      </c>
    </row>
  </sheetData>
  <sheetProtection/>
  <mergeCells count="1">
    <mergeCell ref="A5:F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1"/>
  <sheetViews>
    <sheetView tabSelected="1" zoomScalePageLayoutView="0" workbookViewId="0" topLeftCell="A10">
      <selection activeCell="Y20" sqref="Y20"/>
    </sheetView>
  </sheetViews>
  <sheetFormatPr defaultColWidth="9.00390625" defaultRowHeight="12.75"/>
  <cols>
    <col min="1" max="1" width="41.25390625" style="0" customWidth="1"/>
    <col min="2" max="2" width="8.625" style="0" customWidth="1"/>
    <col min="3" max="4" width="7.625" style="0" customWidth="1"/>
    <col min="5" max="5" width="11.00390625" style="0" customWidth="1"/>
    <col min="6" max="6" width="7.625" style="0" customWidth="1"/>
    <col min="7" max="7" width="12.75390625" style="0" hidden="1" customWidth="1"/>
    <col min="8" max="8" width="11.75390625" style="0" hidden="1" customWidth="1"/>
    <col min="9" max="9" width="8.625" style="0" customWidth="1"/>
    <col min="10" max="10" width="9.125" style="0" customWidth="1"/>
    <col min="11" max="11" width="0.12890625" style="0" hidden="1" customWidth="1"/>
    <col min="12" max="12" width="12.875" style="0" hidden="1" customWidth="1"/>
    <col min="13" max="13" width="13.875" style="0" hidden="1" customWidth="1"/>
    <col min="14" max="14" width="13.00390625" style="0" hidden="1" customWidth="1"/>
    <col min="15" max="15" width="12.875" style="0" hidden="1" customWidth="1"/>
    <col min="16" max="16" width="14.00390625" style="0" hidden="1" customWidth="1"/>
    <col min="17" max="17" width="14.125" style="0" hidden="1" customWidth="1"/>
    <col min="18" max="18" width="10.625" style="0" hidden="1" customWidth="1"/>
    <col min="19" max="19" width="14.25390625" style="0" hidden="1" customWidth="1"/>
    <col min="20" max="20" width="15.875" style="0" hidden="1" customWidth="1"/>
    <col min="21" max="21" width="15.375" style="0" hidden="1" customWidth="1"/>
    <col min="22" max="22" width="8.25390625" style="0" customWidth="1"/>
    <col min="26" max="26" width="9.125" style="0" customWidth="1"/>
    <col min="27" max="29" width="9.125" style="0" hidden="1" customWidth="1"/>
    <col min="31" max="31" width="9.125" style="0" customWidth="1"/>
    <col min="32" max="37" width="9.125" style="0" hidden="1" customWidth="1"/>
  </cols>
  <sheetData>
    <row r="1" spans="1:12" ht="15">
      <c r="A1" s="201"/>
      <c r="B1" s="201"/>
      <c r="C1" s="202"/>
      <c r="D1" s="202"/>
      <c r="E1" s="2"/>
      <c r="F1" s="170" t="s">
        <v>498</v>
      </c>
      <c r="G1" s="2"/>
      <c r="H1" s="1"/>
      <c r="J1" s="1"/>
      <c r="L1" s="1" t="s">
        <v>0</v>
      </c>
    </row>
    <row r="2" spans="1:18" ht="12.75">
      <c r="A2" s="146"/>
      <c r="B2" s="146"/>
      <c r="C2" s="144"/>
      <c r="F2" s="206" t="s">
        <v>425</v>
      </c>
      <c r="G2" s="206"/>
      <c r="H2" s="206"/>
      <c r="I2" s="206"/>
      <c r="J2" s="206"/>
      <c r="K2" s="206"/>
      <c r="L2" s="206"/>
      <c r="M2" s="206"/>
      <c r="N2" s="206"/>
      <c r="O2" s="207"/>
      <c r="P2" s="207"/>
      <c r="Q2" s="207"/>
      <c r="R2" s="207"/>
    </row>
    <row r="3" spans="1:18" ht="12.75" customHeight="1">
      <c r="A3" s="145"/>
      <c r="B3" s="145"/>
      <c r="C3" s="145"/>
      <c r="F3" s="208" t="s">
        <v>492</v>
      </c>
      <c r="G3" s="208"/>
      <c r="H3" s="208"/>
      <c r="I3" s="208"/>
      <c r="J3" s="208"/>
      <c r="K3" s="208"/>
      <c r="L3" s="208"/>
      <c r="M3" s="208"/>
      <c r="N3" s="208"/>
      <c r="O3" s="207"/>
      <c r="P3" s="207"/>
      <c r="Q3" s="207"/>
      <c r="R3" s="207"/>
    </row>
    <row r="4" spans="1:18" ht="12.75">
      <c r="A4" s="145"/>
      <c r="B4" s="145"/>
      <c r="C4" s="145"/>
      <c r="F4" s="208" t="s">
        <v>500</v>
      </c>
      <c r="G4" s="208"/>
      <c r="H4" s="208"/>
      <c r="I4" s="208"/>
      <c r="J4" s="208"/>
      <c r="K4" s="208"/>
      <c r="L4" s="208"/>
      <c r="M4" s="208"/>
      <c r="N4" s="208"/>
      <c r="O4" s="207"/>
      <c r="P4" s="171"/>
      <c r="Q4" s="171"/>
      <c r="R4" s="171"/>
    </row>
    <row r="5" spans="1:18" ht="12.75" customHeight="1">
      <c r="A5" s="195" t="s">
        <v>501</v>
      </c>
      <c r="B5" s="195"/>
      <c r="C5" s="195"/>
      <c r="D5" s="195"/>
      <c r="E5" s="195"/>
      <c r="F5" s="195"/>
      <c r="G5" s="195"/>
      <c r="J5" s="203"/>
      <c r="K5" s="203"/>
      <c r="L5" s="203"/>
      <c r="M5" s="203"/>
      <c r="N5" s="203"/>
      <c r="O5" s="203"/>
      <c r="P5" s="203"/>
      <c r="Q5" s="203"/>
      <c r="R5" s="203"/>
    </row>
    <row r="6" spans="1:7" ht="12.75">
      <c r="A6" s="195"/>
      <c r="B6" s="195"/>
      <c r="C6" s="195"/>
      <c r="D6" s="195"/>
      <c r="E6" s="195"/>
      <c r="F6" s="195"/>
      <c r="G6" s="195"/>
    </row>
    <row r="7" spans="1:22" ht="12.75">
      <c r="A7" s="195"/>
      <c r="B7" s="195"/>
      <c r="C7" s="195"/>
      <c r="D7" s="195"/>
      <c r="E7" s="195"/>
      <c r="F7" s="195"/>
      <c r="G7" s="195"/>
      <c r="V7" s="145"/>
    </row>
    <row r="8" spans="1:18" ht="50.25" customHeight="1" thickBot="1">
      <c r="A8" s="195"/>
      <c r="B8" s="195"/>
      <c r="C8" s="195"/>
      <c r="D8" s="195"/>
      <c r="E8" s="195"/>
      <c r="F8" s="195"/>
      <c r="G8" s="195"/>
      <c r="K8" s="1"/>
      <c r="R8" s="1" t="s">
        <v>3</v>
      </c>
    </row>
    <row r="9" spans="1:22" ht="26.25" customHeight="1">
      <c r="A9" s="204" t="s">
        <v>4</v>
      </c>
      <c r="B9" s="165"/>
      <c r="C9" s="199" t="s">
        <v>5</v>
      </c>
      <c r="D9" s="199" t="s">
        <v>6</v>
      </c>
      <c r="E9" s="199" t="s">
        <v>494</v>
      </c>
      <c r="F9" s="199" t="s">
        <v>495</v>
      </c>
      <c r="G9" s="143"/>
      <c r="H9" s="5"/>
      <c r="I9" s="196">
        <v>2022</v>
      </c>
      <c r="J9" s="196">
        <v>2023</v>
      </c>
      <c r="K9" s="196">
        <v>2019</v>
      </c>
      <c r="L9" s="196">
        <v>2020</v>
      </c>
      <c r="M9" s="196">
        <v>2021</v>
      </c>
      <c r="N9" s="196">
        <v>2022</v>
      </c>
      <c r="O9" s="196">
        <v>2023</v>
      </c>
      <c r="P9" s="196">
        <v>2024</v>
      </c>
      <c r="Q9" s="196">
        <v>2025</v>
      </c>
      <c r="R9" s="196">
        <v>2026</v>
      </c>
      <c r="S9" s="196">
        <v>2027</v>
      </c>
      <c r="T9" s="196">
        <v>2028</v>
      </c>
      <c r="U9" s="196">
        <v>2029</v>
      </c>
      <c r="V9" s="198">
        <v>2024</v>
      </c>
    </row>
    <row r="10" spans="1:22" ht="126" customHeight="1" thickBot="1">
      <c r="A10" s="205"/>
      <c r="B10" s="169" t="s">
        <v>490</v>
      </c>
      <c r="C10" s="200"/>
      <c r="D10" s="200"/>
      <c r="E10" s="200"/>
      <c r="F10" s="200"/>
      <c r="G10" s="122"/>
      <c r="H10" s="122" t="s">
        <v>9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</row>
    <row r="11" spans="1:22" ht="12.75">
      <c r="A11" s="118">
        <v>1</v>
      </c>
      <c r="B11" s="119">
        <v>2</v>
      </c>
      <c r="C11" s="119">
        <v>3</v>
      </c>
      <c r="D11" s="119">
        <v>4</v>
      </c>
      <c r="E11" s="120" t="s">
        <v>11</v>
      </c>
      <c r="F11" s="120" t="s">
        <v>12</v>
      </c>
      <c r="G11" s="120" t="s">
        <v>12</v>
      </c>
      <c r="H11" s="120" t="s">
        <v>13</v>
      </c>
      <c r="I11" s="120" t="s">
        <v>13</v>
      </c>
      <c r="J11" s="120" t="s">
        <v>393</v>
      </c>
      <c r="K11" s="121" t="s">
        <v>393</v>
      </c>
      <c r="L11" s="120"/>
      <c r="M11" s="120"/>
      <c r="N11" s="120"/>
      <c r="O11" s="120"/>
      <c r="P11" s="120"/>
      <c r="Q11" s="120" t="s">
        <v>393</v>
      </c>
      <c r="R11" s="120" t="s">
        <v>489</v>
      </c>
      <c r="S11" s="8"/>
      <c r="T11" s="8"/>
      <c r="U11" s="8"/>
      <c r="V11" s="174">
        <v>9</v>
      </c>
    </row>
    <row r="12" spans="1:22" ht="49.5" customHeight="1">
      <c r="A12" s="12" t="s">
        <v>491</v>
      </c>
      <c r="B12" s="164">
        <v>951</v>
      </c>
      <c r="C12" s="10"/>
      <c r="D12" s="10"/>
      <c r="E12" s="10"/>
      <c r="F12" s="11"/>
      <c r="G12" s="11"/>
      <c r="H12" s="11"/>
      <c r="I12" s="172">
        <f>SUM(I379)</f>
        <v>9076236</v>
      </c>
      <c r="J12" s="172">
        <f>SUM(J379)</f>
        <v>7937366</v>
      </c>
      <c r="K12" s="172" t="e">
        <f aca="true" t="shared" si="0" ref="K12:V12">SUM(K379)</f>
        <v>#REF!</v>
      </c>
      <c r="L12" s="172" t="e">
        <f t="shared" si="0"/>
        <v>#REF!</v>
      </c>
      <c r="M12" s="172" t="e">
        <f t="shared" si="0"/>
        <v>#REF!</v>
      </c>
      <c r="N12" s="172" t="e">
        <f t="shared" si="0"/>
        <v>#REF!</v>
      </c>
      <c r="O12" s="172" t="e">
        <f t="shared" si="0"/>
        <v>#REF!</v>
      </c>
      <c r="P12" s="172" t="e">
        <f t="shared" si="0"/>
        <v>#REF!</v>
      </c>
      <c r="Q12" s="172" t="e">
        <f t="shared" si="0"/>
        <v>#REF!</v>
      </c>
      <c r="R12" s="172" t="e">
        <f t="shared" si="0"/>
        <v>#REF!</v>
      </c>
      <c r="S12" s="172">
        <f t="shared" si="0"/>
        <v>1768161</v>
      </c>
      <c r="T12" s="172">
        <f t="shared" si="0"/>
        <v>1768161</v>
      </c>
      <c r="U12" s="172">
        <f t="shared" si="0"/>
        <v>1768161</v>
      </c>
      <c r="V12" s="172">
        <f t="shared" si="0"/>
        <v>8064014</v>
      </c>
    </row>
    <row r="13" spans="1:22" ht="36">
      <c r="A13" s="12" t="s">
        <v>14</v>
      </c>
      <c r="B13" s="164">
        <v>951</v>
      </c>
      <c r="C13" s="13" t="s">
        <v>15</v>
      </c>
      <c r="D13" s="13" t="s">
        <v>16</v>
      </c>
      <c r="E13" s="13" t="s">
        <v>485</v>
      </c>
      <c r="F13" s="13" t="s">
        <v>18</v>
      </c>
      <c r="G13" s="14" t="e">
        <f>G14+G30+G45+G48+G51+#REF!+G23</f>
        <v>#REF!</v>
      </c>
      <c r="H13" s="14" t="e">
        <f>H14+H30+H45+H48+H51+#REF!+H23</f>
        <v>#REF!</v>
      </c>
      <c r="I13" s="133">
        <f aca="true" t="shared" si="1" ref="I13:V13">I14+I19+I28+I31+I34+I37</f>
        <v>2491500</v>
      </c>
      <c r="J13" s="133">
        <f t="shared" si="1"/>
        <v>4020207</v>
      </c>
      <c r="K13" s="133">
        <f t="shared" si="1"/>
        <v>2178845</v>
      </c>
      <c r="L13" s="133">
        <f t="shared" si="1"/>
        <v>1509454</v>
      </c>
      <c r="M13" s="133">
        <f t="shared" si="1"/>
        <v>1509454</v>
      </c>
      <c r="N13" s="133">
        <f t="shared" si="1"/>
        <v>1509454</v>
      </c>
      <c r="O13" s="133">
        <f t="shared" si="1"/>
        <v>1509454</v>
      </c>
      <c r="P13" s="133">
        <f t="shared" si="1"/>
        <v>1509454</v>
      </c>
      <c r="Q13" s="133">
        <f t="shared" si="1"/>
        <v>1509454</v>
      </c>
      <c r="R13" s="133">
        <f t="shared" si="1"/>
        <v>2178845</v>
      </c>
      <c r="S13" s="133">
        <f t="shared" si="1"/>
        <v>1509454</v>
      </c>
      <c r="T13" s="133">
        <f t="shared" si="1"/>
        <v>1509454</v>
      </c>
      <c r="U13" s="133">
        <f t="shared" si="1"/>
        <v>1509454</v>
      </c>
      <c r="V13" s="133">
        <f t="shared" si="1"/>
        <v>4155748</v>
      </c>
    </row>
    <row r="14" spans="1:22" ht="63">
      <c r="A14" s="15" t="s">
        <v>19</v>
      </c>
      <c r="B14" s="164">
        <v>951</v>
      </c>
      <c r="C14" s="16" t="s">
        <v>15</v>
      </c>
      <c r="D14" s="16" t="s">
        <v>20</v>
      </c>
      <c r="E14" s="16" t="s">
        <v>485</v>
      </c>
      <c r="F14" s="16" t="s">
        <v>18</v>
      </c>
      <c r="G14" s="17" t="e">
        <f>G15</f>
        <v>#REF!</v>
      </c>
      <c r="H14" s="17" t="e">
        <f>H15</f>
        <v>#REF!</v>
      </c>
      <c r="I14" s="26">
        <f>I15</f>
        <v>802894</v>
      </c>
      <c r="J14" s="26">
        <f>J15</f>
        <v>802894</v>
      </c>
      <c r="K14" s="26">
        <f aca="true" t="shared" si="2" ref="K14:V14">K15</f>
        <v>669391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26">
        <f t="shared" si="2"/>
        <v>0</v>
      </c>
      <c r="R14" s="26">
        <f t="shared" si="2"/>
        <v>669391</v>
      </c>
      <c r="S14" s="26">
        <f t="shared" si="2"/>
        <v>0</v>
      </c>
      <c r="T14" s="26">
        <f t="shared" si="2"/>
        <v>0</v>
      </c>
      <c r="U14" s="26">
        <f t="shared" si="2"/>
        <v>0</v>
      </c>
      <c r="V14" s="26">
        <f t="shared" si="2"/>
        <v>802894</v>
      </c>
    </row>
    <row r="15" spans="1:22" ht="41.25" customHeight="1">
      <c r="A15" s="40" t="s">
        <v>475</v>
      </c>
      <c r="B15" s="164">
        <v>951</v>
      </c>
      <c r="C15" s="19" t="s">
        <v>15</v>
      </c>
      <c r="D15" s="19" t="s">
        <v>20</v>
      </c>
      <c r="E15" s="19" t="s">
        <v>486</v>
      </c>
      <c r="F15" s="19" t="s">
        <v>18</v>
      </c>
      <c r="G15" s="20" t="e">
        <f>SUM(G16:G19)</f>
        <v>#REF!</v>
      </c>
      <c r="H15" s="20" t="e">
        <f>SUM(H16:H19)</f>
        <v>#REF!</v>
      </c>
      <c r="I15" s="87">
        <f>I18</f>
        <v>802894</v>
      </c>
      <c r="J15" s="87">
        <f>J18</f>
        <v>802894</v>
      </c>
      <c r="K15" s="87">
        <f aca="true" t="shared" si="3" ref="K15:V15">K18</f>
        <v>669391</v>
      </c>
      <c r="L15" s="87">
        <f t="shared" si="3"/>
        <v>0</v>
      </c>
      <c r="M15" s="87">
        <f t="shared" si="3"/>
        <v>0</v>
      </c>
      <c r="N15" s="87">
        <f t="shared" si="3"/>
        <v>0</v>
      </c>
      <c r="O15" s="87">
        <f t="shared" si="3"/>
        <v>0</v>
      </c>
      <c r="P15" s="87">
        <f t="shared" si="3"/>
        <v>0</v>
      </c>
      <c r="Q15" s="87">
        <f t="shared" si="3"/>
        <v>0</v>
      </c>
      <c r="R15" s="87">
        <f t="shared" si="3"/>
        <v>669391</v>
      </c>
      <c r="S15" s="87">
        <f t="shared" si="3"/>
        <v>0</v>
      </c>
      <c r="T15" s="87">
        <f t="shared" si="3"/>
        <v>0</v>
      </c>
      <c r="U15" s="87">
        <f t="shared" si="3"/>
        <v>0</v>
      </c>
      <c r="V15" s="87">
        <f t="shared" si="3"/>
        <v>802894</v>
      </c>
    </row>
    <row r="16" spans="1:22" ht="0.75" customHeight="1">
      <c r="A16" s="21" t="s">
        <v>23</v>
      </c>
      <c r="B16" s="164">
        <v>951</v>
      </c>
      <c r="C16" s="22" t="s">
        <v>15</v>
      </c>
      <c r="D16" s="22" t="s">
        <v>20</v>
      </c>
      <c r="E16" s="22" t="s">
        <v>24</v>
      </c>
      <c r="F16" s="22" t="s">
        <v>25</v>
      </c>
      <c r="G16" s="23"/>
      <c r="H16" s="23"/>
      <c r="I16" s="23"/>
      <c r="J16" s="134"/>
      <c r="K16" s="134"/>
      <c r="L16" s="135"/>
      <c r="M16" s="134"/>
      <c r="N16" s="134"/>
      <c r="O16" s="134"/>
      <c r="P16" s="134"/>
      <c r="Q16" s="134"/>
      <c r="R16" s="134"/>
      <c r="S16" s="23"/>
      <c r="T16" s="23"/>
      <c r="U16" s="177"/>
      <c r="V16" s="10"/>
    </row>
    <row r="17" spans="1:22" ht="33.75" customHeight="1" hidden="1">
      <c r="A17" s="21" t="s">
        <v>26</v>
      </c>
      <c r="B17" s="164">
        <v>951</v>
      </c>
      <c r="C17" s="22" t="s">
        <v>15</v>
      </c>
      <c r="D17" s="22" t="s">
        <v>20</v>
      </c>
      <c r="E17" s="22" t="s">
        <v>24</v>
      </c>
      <c r="F17" s="22" t="s">
        <v>27</v>
      </c>
      <c r="G17" s="23"/>
      <c r="H17" s="23"/>
      <c r="I17" s="23"/>
      <c r="J17" s="134"/>
      <c r="K17" s="134"/>
      <c r="L17" s="135"/>
      <c r="M17" s="134"/>
      <c r="N17" s="134"/>
      <c r="O17" s="134"/>
      <c r="P17" s="134"/>
      <c r="Q17" s="134"/>
      <c r="R17" s="134"/>
      <c r="S17" s="23"/>
      <c r="T17" s="23"/>
      <c r="U17" s="177"/>
      <c r="V17" s="10"/>
    </row>
    <row r="18" spans="1:22" ht="66" customHeight="1">
      <c r="A18" s="40" t="s">
        <v>477</v>
      </c>
      <c r="B18" s="164">
        <v>951</v>
      </c>
      <c r="C18" s="22" t="s">
        <v>15</v>
      </c>
      <c r="D18" s="22" t="s">
        <v>20</v>
      </c>
      <c r="E18" s="19" t="s">
        <v>486</v>
      </c>
      <c r="F18" s="22" t="s">
        <v>476</v>
      </c>
      <c r="G18" s="23">
        <v>309225</v>
      </c>
      <c r="H18" s="23"/>
      <c r="I18" s="134">
        <v>802894</v>
      </c>
      <c r="J18" s="134">
        <v>802894</v>
      </c>
      <c r="K18" s="134">
        <v>669391</v>
      </c>
      <c r="L18" s="135"/>
      <c r="M18" s="134"/>
      <c r="N18" s="134"/>
      <c r="O18" s="134"/>
      <c r="P18" s="134"/>
      <c r="Q18" s="134"/>
      <c r="R18" s="134">
        <v>669391</v>
      </c>
      <c r="S18" s="23"/>
      <c r="T18" s="23"/>
      <c r="U18" s="177"/>
      <c r="V18" s="10">
        <v>802894</v>
      </c>
    </row>
    <row r="19" spans="1:22" ht="95.25" customHeight="1">
      <c r="A19" s="15" t="s">
        <v>39</v>
      </c>
      <c r="B19" s="164">
        <v>951</v>
      </c>
      <c r="C19" s="16" t="s">
        <v>15</v>
      </c>
      <c r="D19" s="16" t="s">
        <v>40</v>
      </c>
      <c r="E19" s="16" t="s">
        <v>485</v>
      </c>
      <c r="F19" s="16" t="s">
        <v>18</v>
      </c>
      <c r="G19" s="23" t="e">
        <f>SUM(#REF!)</f>
        <v>#REF!</v>
      </c>
      <c r="H19" s="23" t="e">
        <f>SUM(#REF!)</f>
        <v>#REF!</v>
      </c>
      <c r="I19" s="134">
        <f>I20+I25</f>
        <v>1638892</v>
      </c>
      <c r="J19" s="134">
        <f>J20+J25</f>
        <v>1603880</v>
      </c>
      <c r="K19" s="134">
        <f aca="true" t="shared" si="4" ref="K19:V19">K20+K25</f>
        <v>1481286</v>
      </c>
      <c r="L19" s="134">
        <f t="shared" si="4"/>
        <v>1481286</v>
      </c>
      <c r="M19" s="134">
        <f t="shared" si="4"/>
        <v>1481286</v>
      </c>
      <c r="N19" s="134">
        <f t="shared" si="4"/>
        <v>1481286</v>
      </c>
      <c r="O19" s="134">
        <f t="shared" si="4"/>
        <v>1481286</v>
      </c>
      <c r="P19" s="134">
        <f t="shared" si="4"/>
        <v>1481286</v>
      </c>
      <c r="Q19" s="134">
        <f t="shared" si="4"/>
        <v>1481286</v>
      </c>
      <c r="R19" s="134">
        <f t="shared" si="4"/>
        <v>1481286</v>
      </c>
      <c r="S19" s="134">
        <f t="shared" si="4"/>
        <v>1481286</v>
      </c>
      <c r="T19" s="134">
        <f t="shared" si="4"/>
        <v>1481286</v>
      </c>
      <c r="U19" s="134">
        <f t="shared" si="4"/>
        <v>1481286</v>
      </c>
      <c r="V19" s="134">
        <f t="shared" si="4"/>
        <v>1619764</v>
      </c>
    </row>
    <row r="20" spans="1:22" ht="37.5" customHeight="1">
      <c r="A20" s="40" t="s">
        <v>475</v>
      </c>
      <c r="B20" s="164">
        <v>951</v>
      </c>
      <c r="C20" s="19" t="s">
        <v>15</v>
      </c>
      <c r="D20" s="19" t="s">
        <v>40</v>
      </c>
      <c r="E20" s="19" t="s">
        <v>486</v>
      </c>
      <c r="F20" s="19" t="s">
        <v>18</v>
      </c>
      <c r="G20" s="23">
        <f>SUM(G21)</f>
        <v>0</v>
      </c>
      <c r="H20" s="23">
        <f>SUM(H21)</f>
        <v>0</v>
      </c>
      <c r="I20" s="134">
        <f>SUM(I21+I22+I23+I24)</f>
        <v>1636492</v>
      </c>
      <c r="J20" s="134">
        <f>SUM(J21+J22+J23+J24)</f>
        <v>1601480</v>
      </c>
      <c r="K20" s="134">
        <f aca="true" t="shared" si="5" ref="K20:V20">SUM(K21+K22+K23+K24)</f>
        <v>1478586</v>
      </c>
      <c r="L20" s="134">
        <f t="shared" si="5"/>
        <v>1478586</v>
      </c>
      <c r="M20" s="134">
        <f t="shared" si="5"/>
        <v>1478586</v>
      </c>
      <c r="N20" s="134">
        <f t="shared" si="5"/>
        <v>1478586</v>
      </c>
      <c r="O20" s="134">
        <f t="shared" si="5"/>
        <v>1478586</v>
      </c>
      <c r="P20" s="134">
        <f t="shared" si="5"/>
        <v>1478586</v>
      </c>
      <c r="Q20" s="134">
        <f t="shared" si="5"/>
        <v>1478586</v>
      </c>
      <c r="R20" s="134">
        <f t="shared" si="5"/>
        <v>1478586</v>
      </c>
      <c r="S20" s="134">
        <f t="shared" si="5"/>
        <v>1478586</v>
      </c>
      <c r="T20" s="134">
        <f t="shared" si="5"/>
        <v>1478586</v>
      </c>
      <c r="U20" s="134">
        <f t="shared" si="5"/>
        <v>1478586</v>
      </c>
      <c r="V20" s="134">
        <f t="shared" si="5"/>
        <v>1617364</v>
      </c>
    </row>
    <row r="21" spans="1:22" ht="63" customHeight="1">
      <c r="A21" s="40" t="s">
        <v>477</v>
      </c>
      <c r="B21" s="164">
        <v>951</v>
      </c>
      <c r="C21" s="22" t="s">
        <v>15</v>
      </c>
      <c r="D21" s="22" t="s">
        <v>40</v>
      </c>
      <c r="E21" s="48" t="s">
        <v>486</v>
      </c>
      <c r="F21" s="22" t="s">
        <v>476</v>
      </c>
      <c r="G21" s="23"/>
      <c r="H21" s="23"/>
      <c r="I21" s="134">
        <v>1119902</v>
      </c>
      <c r="J21" s="134">
        <v>1119902</v>
      </c>
      <c r="K21" s="134">
        <v>901794</v>
      </c>
      <c r="L21" s="134">
        <v>901794</v>
      </c>
      <c r="M21" s="134">
        <v>901794</v>
      </c>
      <c r="N21" s="134">
        <v>901794</v>
      </c>
      <c r="O21" s="134">
        <v>901794</v>
      </c>
      <c r="P21" s="134">
        <v>901794</v>
      </c>
      <c r="Q21" s="134">
        <v>901794</v>
      </c>
      <c r="R21" s="134">
        <v>901794</v>
      </c>
      <c r="S21" s="134">
        <v>901794</v>
      </c>
      <c r="T21" s="134">
        <v>901794</v>
      </c>
      <c r="U21" s="134">
        <v>901794</v>
      </c>
      <c r="V21" s="134">
        <v>1119902</v>
      </c>
    </row>
    <row r="22" spans="1:22" ht="22.5">
      <c r="A22" s="28" t="s">
        <v>478</v>
      </c>
      <c r="B22" s="164">
        <v>951</v>
      </c>
      <c r="C22" s="48" t="s">
        <v>15</v>
      </c>
      <c r="D22" s="48" t="s">
        <v>40</v>
      </c>
      <c r="E22" s="48" t="s">
        <v>486</v>
      </c>
      <c r="F22" s="48" t="s">
        <v>479</v>
      </c>
      <c r="G22" s="23">
        <f>SUM(G25+G24)</f>
        <v>0</v>
      </c>
      <c r="H22" s="23">
        <f>SUM(H25+H24)</f>
        <v>0</v>
      </c>
      <c r="I22" s="134">
        <v>515090</v>
      </c>
      <c r="J22" s="134">
        <v>478578</v>
      </c>
      <c r="K22" s="134">
        <v>572592</v>
      </c>
      <c r="L22" s="134">
        <v>572592</v>
      </c>
      <c r="M22" s="134">
        <v>572592</v>
      </c>
      <c r="N22" s="134">
        <v>572592</v>
      </c>
      <c r="O22" s="134">
        <v>572592</v>
      </c>
      <c r="P22" s="134">
        <v>572592</v>
      </c>
      <c r="Q22" s="134">
        <v>572592</v>
      </c>
      <c r="R22" s="134">
        <v>572592</v>
      </c>
      <c r="S22" s="134">
        <v>572592</v>
      </c>
      <c r="T22" s="134">
        <v>572592</v>
      </c>
      <c r="U22" s="134">
        <v>572592</v>
      </c>
      <c r="V22" s="134">
        <v>494462</v>
      </c>
    </row>
    <row r="23" spans="1:22" ht="18.75" customHeight="1">
      <c r="A23" s="24" t="s">
        <v>349</v>
      </c>
      <c r="B23" s="164">
        <v>951</v>
      </c>
      <c r="C23" s="48" t="s">
        <v>15</v>
      </c>
      <c r="D23" s="48" t="s">
        <v>40</v>
      </c>
      <c r="E23" s="48" t="s">
        <v>486</v>
      </c>
      <c r="F23" s="48" t="s">
        <v>190</v>
      </c>
      <c r="G23" s="23"/>
      <c r="H23" s="23"/>
      <c r="I23" s="23"/>
      <c r="J23" s="134"/>
      <c r="K23" s="134"/>
      <c r="L23" s="135"/>
      <c r="M23" s="134"/>
      <c r="N23" s="134"/>
      <c r="O23" s="134"/>
      <c r="P23" s="134"/>
      <c r="Q23" s="134"/>
      <c r="R23" s="134"/>
      <c r="S23" s="23"/>
      <c r="T23" s="23"/>
      <c r="U23" s="177"/>
      <c r="V23" s="10"/>
    </row>
    <row r="24" spans="1:22" ht="18.75" customHeight="1">
      <c r="A24" s="40" t="s">
        <v>484</v>
      </c>
      <c r="B24" s="164">
        <v>951</v>
      </c>
      <c r="C24" s="22" t="s">
        <v>15</v>
      </c>
      <c r="D24" s="22" t="s">
        <v>40</v>
      </c>
      <c r="E24" s="22" t="s">
        <v>486</v>
      </c>
      <c r="F24" s="22" t="s">
        <v>483</v>
      </c>
      <c r="G24" s="23"/>
      <c r="H24" s="23"/>
      <c r="I24" s="134">
        <v>1500</v>
      </c>
      <c r="J24" s="134">
        <v>3000</v>
      </c>
      <c r="K24" s="134">
        <v>4200</v>
      </c>
      <c r="L24" s="134">
        <v>4200</v>
      </c>
      <c r="M24" s="134">
        <v>4200</v>
      </c>
      <c r="N24" s="134">
        <v>4200</v>
      </c>
      <c r="O24" s="134">
        <v>4200</v>
      </c>
      <c r="P24" s="134">
        <v>4200</v>
      </c>
      <c r="Q24" s="134">
        <v>4200</v>
      </c>
      <c r="R24" s="134">
        <v>4200</v>
      </c>
      <c r="S24" s="134">
        <v>4200</v>
      </c>
      <c r="T24" s="134">
        <v>4200</v>
      </c>
      <c r="U24" s="134">
        <v>4200</v>
      </c>
      <c r="V24" s="134">
        <v>3000</v>
      </c>
    </row>
    <row r="25" spans="1:22" ht="28.5" customHeight="1">
      <c r="A25" s="40" t="s">
        <v>480</v>
      </c>
      <c r="B25" s="164">
        <v>951</v>
      </c>
      <c r="C25" s="22" t="s">
        <v>15</v>
      </c>
      <c r="D25" s="22" t="s">
        <v>40</v>
      </c>
      <c r="E25" s="22" t="s">
        <v>487</v>
      </c>
      <c r="F25" s="22" t="s">
        <v>18</v>
      </c>
      <c r="G25" s="23"/>
      <c r="H25" s="23"/>
      <c r="I25" s="134">
        <f>SUM(I26+I27)</f>
        <v>2400</v>
      </c>
      <c r="J25" s="134">
        <f>SUM(J26+J27)</f>
        <v>2400</v>
      </c>
      <c r="K25" s="134">
        <f aca="true" t="shared" si="6" ref="K25:V25">SUM(K26+K27)</f>
        <v>2700</v>
      </c>
      <c r="L25" s="134">
        <f t="shared" si="6"/>
        <v>2700</v>
      </c>
      <c r="M25" s="134">
        <f t="shared" si="6"/>
        <v>2700</v>
      </c>
      <c r="N25" s="134">
        <f t="shared" si="6"/>
        <v>2700</v>
      </c>
      <c r="O25" s="134">
        <f t="shared" si="6"/>
        <v>2700</v>
      </c>
      <c r="P25" s="134">
        <f t="shared" si="6"/>
        <v>2700</v>
      </c>
      <c r="Q25" s="134">
        <f t="shared" si="6"/>
        <v>2700</v>
      </c>
      <c r="R25" s="134">
        <f t="shared" si="6"/>
        <v>2700</v>
      </c>
      <c r="S25" s="134">
        <f t="shared" si="6"/>
        <v>2700</v>
      </c>
      <c r="T25" s="134">
        <f t="shared" si="6"/>
        <v>2700</v>
      </c>
      <c r="U25" s="134">
        <f t="shared" si="6"/>
        <v>2700</v>
      </c>
      <c r="V25" s="134">
        <f t="shared" si="6"/>
        <v>2400</v>
      </c>
    </row>
    <row r="26" spans="1:22" ht="17.25" customHeight="1">
      <c r="A26" s="24" t="s">
        <v>482</v>
      </c>
      <c r="B26" s="164">
        <v>951</v>
      </c>
      <c r="C26" s="22" t="s">
        <v>15</v>
      </c>
      <c r="D26" s="22" t="s">
        <v>40</v>
      </c>
      <c r="E26" s="22" t="s">
        <v>487</v>
      </c>
      <c r="F26" s="22" t="s">
        <v>483</v>
      </c>
      <c r="G26" s="23">
        <v>67588</v>
      </c>
      <c r="H26" s="23"/>
      <c r="I26" s="134"/>
      <c r="J26" s="134"/>
      <c r="K26" s="134">
        <v>700</v>
      </c>
      <c r="L26" s="134">
        <v>700</v>
      </c>
      <c r="M26" s="134">
        <v>700</v>
      </c>
      <c r="N26" s="134">
        <v>700</v>
      </c>
      <c r="O26" s="134">
        <v>700</v>
      </c>
      <c r="P26" s="134">
        <v>700</v>
      </c>
      <c r="Q26" s="134">
        <v>700</v>
      </c>
      <c r="R26" s="134">
        <v>700</v>
      </c>
      <c r="S26" s="134">
        <v>700</v>
      </c>
      <c r="T26" s="134">
        <v>700</v>
      </c>
      <c r="U26" s="134">
        <v>700</v>
      </c>
      <c r="V26" s="134"/>
    </row>
    <row r="27" spans="1:22" ht="20.25" customHeight="1">
      <c r="A27" s="28" t="s">
        <v>478</v>
      </c>
      <c r="B27" s="164">
        <v>951</v>
      </c>
      <c r="C27" s="22" t="s">
        <v>15</v>
      </c>
      <c r="D27" s="22" t="s">
        <v>40</v>
      </c>
      <c r="E27" s="48" t="s">
        <v>487</v>
      </c>
      <c r="F27" s="22" t="s">
        <v>479</v>
      </c>
      <c r="G27" s="23"/>
      <c r="H27" s="23"/>
      <c r="I27" s="134">
        <v>2400</v>
      </c>
      <c r="J27" s="134">
        <v>2400</v>
      </c>
      <c r="K27" s="134">
        <v>2000</v>
      </c>
      <c r="L27" s="134">
        <v>2000</v>
      </c>
      <c r="M27" s="134">
        <v>2000</v>
      </c>
      <c r="N27" s="134">
        <v>2000</v>
      </c>
      <c r="O27" s="134">
        <v>2000</v>
      </c>
      <c r="P27" s="134">
        <v>2000</v>
      </c>
      <c r="Q27" s="134">
        <v>2000</v>
      </c>
      <c r="R27" s="134">
        <v>2000</v>
      </c>
      <c r="S27" s="134">
        <v>2000</v>
      </c>
      <c r="T27" s="134">
        <v>2000</v>
      </c>
      <c r="U27" s="134">
        <v>2000</v>
      </c>
      <c r="V27" s="134">
        <v>2400</v>
      </c>
    </row>
    <row r="28" spans="1:22" ht="36" customHeight="1">
      <c r="A28" s="159" t="s">
        <v>436</v>
      </c>
      <c r="B28" s="164">
        <v>951</v>
      </c>
      <c r="C28" s="22" t="s">
        <v>15</v>
      </c>
      <c r="D28" s="22" t="s">
        <v>194</v>
      </c>
      <c r="E28" s="48" t="s">
        <v>485</v>
      </c>
      <c r="F28" s="22" t="s">
        <v>18</v>
      </c>
      <c r="G28" s="23"/>
      <c r="H28" s="23"/>
      <c r="I28" s="134">
        <f>SUM(I29)</f>
        <v>25764</v>
      </c>
      <c r="J28" s="134">
        <f>SUM(J29)</f>
        <v>0</v>
      </c>
      <c r="K28" s="134">
        <f aca="true" t="shared" si="7" ref="K28:V28">SUM(K29)</f>
        <v>24068</v>
      </c>
      <c r="L28" s="134">
        <f t="shared" si="7"/>
        <v>24068</v>
      </c>
      <c r="M28" s="134">
        <f t="shared" si="7"/>
        <v>24068</v>
      </c>
      <c r="N28" s="134">
        <f t="shared" si="7"/>
        <v>24068</v>
      </c>
      <c r="O28" s="134">
        <f t="shared" si="7"/>
        <v>24068</v>
      </c>
      <c r="P28" s="134">
        <f t="shared" si="7"/>
        <v>24068</v>
      </c>
      <c r="Q28" s="134">
        <f t="shared" si="7"/>
        <v>24068</v>
      </c>
      <c r="R28" s="134">
        <f t="shared" si="7"/>
        <v>24068</v>
      </c>
      <c r="S28" s="134">
        <f t="shared" si="7"/>
        <v>24068</v>
      </c>
      <c r="T28" s="134">
        <f t="shared" si="7"/>
        <v>24068</v>
      </c>
      <c r="U28" s="134">
        <f t="shared" si="7"/>
        <v>24068</v>
      </c>
      <c r="V28" s="134">
        <f t="shared" si="7"/>
        <v>0</v>
      </c>
    </row>
    <row r="29" spans="1:22" ht="39.75" customHeight="1">
      <c r="A29" s="40" t="s">
        <v>475</v>
      </c>
      <c r="B29" s="164">
        <v>951</v>
      </c>
      <c r="C29" s="22" t="s">
        <v>15</v>
      </c>
      <c r="D29" s="22" t="s">
        <v>194</v>
      </c>
      <c r="E29" s="48" t="s">
        <v>486</v>
      </c>
      <c r="F29" s="22" t="s">
        <v>18</v>
      </c>
      <c r="G29" s="23"/>
      <c r="H29" s="23"/>
      <c r="I29" s="134">
        <f>SUM(I30)</f>
        <v>25764</v>
      </c>
      <c r="J29" s="134">
        <f>SUM(J30)</f>
        <v>0</v>
      </c>
      <c r="K29" s="134">
        <f aca="true" t="shared" si="8" ref="K29:V29">SUM(K30)</f>
        <v>24068</v>
      </c>
      <c r="L29" s="134">
        <f t="shared" si="8"/>
        <v>24068</v>
      </c>
      <c r="M29" s="134">
        <f t="shared" si="8"/>
        <v>24068</v>
      </c>
      <c r="N29" s="134">
        <f t="shared" si="8"/>
        <v>24068</v>
      </c>
      <c r="O29" s="134">
        <f t="shared" si="8"/>
        <v>24068</v>
      </c>
      <c r="P29" s="134">
        <f t="shared" si="8"/>
        <v>24068</v>
      </c>
      <c r="Q29" s="134">
        <f t="shared" si="8"/>
        <v>24068</v>
      </c>
      <c r="R29" s="134">
        <f t="shared" si="8"/>
        <v>24068</v>
      </c>
      <c r="S29" s="134">
        <f t="shared" si="8"/>
        <v>24068</v>
      </c>
      <c r="T29" s="134">
        <f t="shared" si="8"/>
        <v>24068</v>
      </c>
      <c r="U29" s="134">
        <f t="shared" si="8"/>
        <v>24068</v>
      </c>
      <c r="V29" s="134">
        <f t="shared" si="8"/>
        <v>0</v>
      </c>
    </row>
    <row r="30" spans="1:22" ht="22.5" customHeight="1">
      <c r="A30" s="158" t="s">
        <v>349</v>
      </c>
      <c r="B30" s="164">
        <v>951</v>
      </c>
      <c r="C30" s="22" t="s">
        <v>15</v>
      </c>
      <c r="D30" s="22" t="s">
        <v>194</v>
      </c>
      <c r="E30" s="48" t="s">
        <v>486</v>
      </c>
      <c r="F30" s="22" t="s">
        <v>190</v>
      </c>
      <c r="G30" s="23"/>
      <c r="H30" s="23"/>
      <c r="I30" s="134">
        <v>25764</v>
      </c>
      <c r="J30" s="134">
        <v>0</v>
      </c>
      <c r="K30" s="134">
        <v>24068</v>
      </c>
      <c r="L30" s="134">
        <v>24068</v>
      </c>
      <c r="M30" s="134">
        <v>24068</v>
      </c>
      <c r="N30" s="134">
        <v>24068</v>
      </c>
      <c r="O30" s="134">
        <v>24068</v>
      </c>
      <c r="P30" s="134">
        <v>24068</v>
      </c>
      <c r="Q30" s="134">
        <v>24068</v>
      </c>
      <c r="R30" s="134">
        <v>24068</v>
      </c>
      <c r="S30" s="134">
        <v>24068</v>
      </c>
      <c r="T30" s="134">
        <v>24068</v>
      </c>
      <c r="U30" s="134">
        <v>24068</v>
      </c>
      <c r="V30" s="134">
        <v>0</v>
      </c>
    </row>
    <row r="31" spans="1:22" ht="27" customHeight="1">
      <c r="A31" s="29" t="s">
        <v>42</v>
      </c>
      <c r="B31" s="164">
        <v>951</v>
      </c>
      <c r="C31" s="19" t="s">
        <v>15</v>
      </c>
      <c r="D31" s="19" t="s">
        <v>43</v>
      </c>
      <c r="E31" s="48" t="s">
        <v>485</v>
      </c>
      <c r="F31" s="19" t="s">
        <v>18</v>
      </c>
      <c r="G31" s="20">
        <f>SUM(G32)</f>
        <v>0</v>
      </c>
      <c r="H31" s="20">
        <f>SUM(H32)</f>
        <v>0</v>
      </c>
      <c r="I31" s="20"/>
      <c r="J31" s="87">
        <f>SUM(J32)</f>
        <v>0</v>
      </c>
      <c r="K31" s="87">
        <f>SUM(K32)</f>
        <v>0</v>
      </c>
      <c r="L31" s="88"/>
      <c r="M31" s="87"/>
      <c r="N31" s="87"/>
      <c r="O31" s="87"/>
      <c r="P31" s="87"/>
      <c r="Q31" s="87"/>
      <c r="R31" s="87">
        <f>SUM(R32)</f>
        <v>0</v>
      </c>
      <c r="S31" s="23"/>
      <c r="T31" s="23"/>
      <c r="U31" s="177"/>
      <c r="V31" s="10"/>
    </row>
    <row r="32" spans="1:22" ht="24.75" customHeight="1">
      <c r="A32" s="40" t="s">
        <v>480</v>
      </c>
      <c r="B32" s="164">
        <v>951</v>
      </c>
      <c r="C32" s="22" t="s">
        <v>15</v>
      </c>
      <c r="D32" s="22" t="s">
        <v>43</v>
      </c>
      <c r="E32" s="53" t="s">
        <v>487</v>
      </c>
      <c r="F32" s="22" t="s">
        <v>18</v>
      </c>
      <c r="G32" s="23">
        <f>SUM(G33:G34)</f>
        <v>0</v>
      </c>
      <c r="H32" s="23">
        <f>SUM(H33:H34)</f>
        <v>0</v>
      </c>
      <c r="I32" s="23"/>
      <c r="J32" s="134">
        <f>SUM(J33)</f>
        <v>0</v>
      </c>
      <c r="K32" s="134"/>
      <c r="L32" s="135"/>
      <c r="M32" s="134"/>
      <c r="N32" s="134"/>
      <c r="O32" s="134"/>
      <c r="P32" s="134"/>
      <c r="Q32" s="134"/>
      <c r="R32" s="134"/>
      <c r="S32" s="23"/>
      <c r="T32" s="23"/>
      <c r="U32" s="177"/>
      <c r="V32" s="10"/>
    </row>
    <row r="33" spans="1:22" ht="18.75" customHeight="1">
      <c r="A33" s="24" t="s">
        <v>482</v>
      </c>
      <c r="B33" s="164">
        <v>951</v>
      </c>
      <c r="C33" s="22" t="s">
        <v>15</v>
      </c>
      <c r="D33" s="22" t="s">
        <v>43</v>
      </c>
      <c r="E33" s="53" t="s">
        <v>487</v>
      </c>
      <c r="F33" s="22" t="s">
        <v>483</v>
      </c>
      <c r="G33" s="23"/>
      <c r="H33" s="23"/>
      <c r="I33" s="23"/>
      <c r="J33" s="134"/>
      <c r="K33" s="134"/>
      <c r="L33" s="135"/>
      <c r="M33" s="134"/>
      <c r="N33" s="134"/>
      <c r="O33" s="134"/>
      <c r="P33" s="134"/>
      <c r="Q33" s="134"/>
      <c r="R33" s="134"/>
      <c r="S33" s="23"/>
      <c r="T33" s="23"/>
      <c r="U33" s="177"/>
      <c r="V33" s="10"/>
    </row>
    <row r="34" spans="1:22" ht="21" customHeight="1">
      <c r="A34" s="160" t="s">
        <v>62</v>
      </c>
      <c r="B34" s="164">
        <v>951</v>
      </c>
      <c r="C34" s="19" t="s">
        <v>15</v>
      </c>
      <c r="D34" s="19" t="s">
        <v>57</v>
      </c>
      <c r="E34" s="19" t="s">
        <v>485</v>
      </c>
      <c r="F34" s="19" t="s">
        <v>18</v>
      </c>
      <c r="G34" s="23"/>
      <c r="H34" s="23"/>
      <c r="I34" s="134">
        <v>2500</v>
      </c>
      <c r="J34" s="134">
        <v>2500</v>
      </c>
      <c r="K34" s="134">
        <v>2500</v>
      </c>
      <c r="L34" s="134">
        <v>2500</v>
      </c>
      <c r="M34" s="134">
        <v>2500</v>
      </c>
      <c r="N34" s="134">
        <v>2500</v>
      </c>
      <c r="O34" s="134">
        <v>2500</v>
      </c>
      <c r="P34" s="134">
        <v>2500</v>
      </c>
      <c r="Q34" s="134">
        <v>2500</v>
      </c>
      <c r="R34" s="134">
        <v>2500</v>
      </c>
      <c r="S34" s="134">
        <v>2500</v>
      </c>
      <c r="T34" s="134">
        <v>2500</v>
      </c>
      <c r="U34" s="134">
        <v>2500</v>
      </c>
      <c r="V34" s="134">
        <v>2500</v>
      </c>
    </row>
    <row r="35" spans="1:22" ht="28.5" customHeight="1">
      <c r="A35" s="40" t="s">
        <v>480</v>
      </c>
      <c r="B35" s="164">
        <v>951</v>
      </c>
      <c r="C35" s="22" t="s">
        <v>15</v>
      </c>
      <c r="D35" s="22" t="s">
        <v>57</v>
      </c>
      <c r="E35" s="48" t="s">
        <v>487</v>
      </c>
      <c r="F35" s="22" t="s">
        <v>18</v>
      </c>
      <c r="G35" s="23"/>
      <c r="H35" s="23"/>
      <c r="I35" s="134">
        <v>2500</v>
      </c>
      <c r="J35" s="134">
        <v>2500</v>
      </c>
      <c r="K35" s="134">
        <v>2500</v>
      </c>
      <c r="L35" s="134">
        <v>2500</v>
      </c>
      <c r="M35" s="134">
        <v>2500</v>
      </c>
      <c r="N35" s="134">
        <v>2500</v>
      </c>
      <c r="O35" s="134">
        <v>2500</v>
      </c>
      <c r="P35" s="134">
        <v>2500</v>
      </c>
      <c r="Q35" s="134">
        <v>2500</v>
      </c>
      <c r="R35" s="134">
        <v>2500</v>
      </c>
      <c r="S35" s="134">
        <v>2500</v>
      </c>
      <c r="T35" s="134">
        <v>2500</v>
      </c>
      <c r="U35" s="134">
        <v>2500</v>
      </c>
      <c r="V35" s="134">
        <v>2500</v>
      </c>
    </row>
    <row r="36" spans="1:22" ht="18.75" customHeight="1">
      <c r="A36" s="24" t="s">
        <v>482</v>
      </c>
      <c r="B36" s="164">
        <v>951</v>
      </c>
      <c r="C36" s="22" t="s">
        <v>15</v>
      </c>
      <c r="D36" s="22" t="s">
        <v>57</v>
      </c>
      <c r="E36" s="48" t="s">
        <v>487</v>
      </c>
      <c r="F36" s="22" t="s">
        <v>483</v>
      </c>
      <c r="G36" s="23"/>
      <c r="H36" s="23"/>
      <c r="I36" s="134">
        <v>2500</v>
      </c>
      <c r="J36" s="134">
        <v>2500</v>
      </c>
      <c r="K36" s="134">
        <v>2500</v>
      </c>
      <c r="L36" s="134">
        <v>2500</v>
      </c>
      <c r="M36" s="134">
        <v>2500</v>
      </c>
      <c r="N36" s="134">
        <v>2500</v>
      </c>
      <c r="O36" s="134">
        <v>2500</v>
      </c>
      <c r="P36" s="134">
        <v>2500</v>
      </c>
      <c r="Q36" s="134">
        <v>2500</v>
      </c>
      <c r="R36" s="134">
        <v>2500</v>
      </c>
      <c r="S36" s="134">
        <v>2500</v>
      </c>
      <c r="T36" s="134">
        <v>2500</v>
      </c>
      <c r="U36" s="134">
        <v>2500</v>
      </c>
      <c r="V36" s="134">
        <v>2500</v>
      </c>
    </row>
    <row r="37" spans="1:22" ht="21" customHeight="1">
      <c r="A37" s="160" t="s">
        <v>66</v>
      </c>
      <c r="B37" s="164">
        <v>951</v>
      </c>
      <c r="C37" s="19" t="s">
        <v>15</v>
      </c>
      <c r="D37" s="19" t="s">
        <v>435</v>
      </c>
      <c r="E37" s="19" t="s">
        <v>485</v>
      </c>
      <c r="F37" s="19" t="s">
        <v>18</v>
      </c>
      <c r="G37" s="17">
        <f>SUM(G38)</f>
        <v>50000</v>
      </c>
      <c r="H37" s="17">
        <f>SUM(H38)</f>
        <v>0</v>
      </c>
      <c r="I37" s="26">
        <f>SUM(I38)</f>
        <v>21450</v>
      </c>
      <c r="J37" s="26">
        <f>SUM(J38+J68)</f>
        <v>1610933</v>
      </c>
      <c r="K37" s="26">
        <f aca="true" t="shared" si="9" ref="K37:V37">SUM(K38+K68)</f>
        <v>1600</v>
      </c>
      <c r="L37" s="26">
        <f t="shared" si="9"/>
        <v>1600</v>
      </c>
      <c r="M37" s="26">
        <f t="shared" si="9"/>
        <v>1600</v>
      </c>
      <c r="N37" s="26">
        <f t="shared" si="9"/>
        <v>1600</v>
      </c>
      <c r="O37" s="26">
        <f t="shared" si="9"/>
        <v>1600</v>
      </c>
      <c r="P37" s="26">
        <f t="shared" si="9"/>
        <v>1600</v>
      </c>
      <c r="Q37" s="26">
        <f t="shared" si="9"/>
        <v>1600</v>
      </c>
      <c r="R37" s="26">
        <f t="shared" si="9"/>
        <v>1600</v>
      </c>
      <c r="S37" s="26">
        <f t="shared" si="9"/>
        <v>1600</v>
      </c>
      <c r="T37" s="26">
        <f t="shared" si="9"/>
        <v>1600</v>
      </c>
      <c r="U37" s="26">
        <f t="shared" si="9"/>
        <v>1600</v>
      </c>
      <c r="V37" s="26">
        <f t="shared" si="9"/>
        <v>1730590</v>
      </c>
    </row>
    <row r="38" spans="1:22" ht="25.5" customHeight="1">
      <c r="A38" s="40" t="s">
        <v>480</v>
      </c>
      <c r="B38" s="164">
        <v>951</v>
      </c>
      <c r="C38" s="22" t="s">
        <v>15</v>
      </c>
      <c r="D38" s="22" t="s">
        <v>435</v>
      </c>
      <c r="E38" s="48" t="s">
        <v>487</v>
      </c>
      <c r="F38" s="22" t="s">
        <v>18</v>
      </c>
      <c r="G38" s="23">
        <v>50000</v>
      </c>
      <c r="H38" s="23"/>
      <c r="I38" s="134">
        <f>SUM(I40+I39)</f>
        <v>21450</v>
      </c>
      <c r="J38" s="134">
        <f>SUM(J40+J39)</f>
        <v>1610933</v>
      </c>
      <c r="K38" s="134">
        <f aca="true" t="shared" si="10" ref="K38:U38">SUM(K40+K39)</f>
        <v>1600</v>
      </c>
      <c r="L38" s="134">
        <f t="shared" si="10"/>
        <v>1600</v>
      </c>
      <c r="M38" s="134">
        <f t="shared" si="10"/>
        <v>1600</v>
      </c>
      <c r="N38" s="134">
        <f t="shared" si="10"/>
        <v>1600</v>
      </c>
      <c r="O38" s="134">
        <f t="shared" si="10"/>
        <v>1600</v>
      </c>
      <c r="P38" s="134">
        <f t="shared" si="10"/>
        <v>1600</v>
      </c>
      <c r="Q38" s="134">
        <f t="shared" si="10"/>
        <v>1600</v>
      </c>
      <c r="R38" s="134">
        <f t="shared" si="10"/>
        <v>1600</v>
      </c>
      <c r="S38" s="134">
        <f t="shared" si="10"/>
        <v>1600</v>
      </c>
      <c r="T38" s="134">
        <f t="shared" si="10"/>
        <v>1600</v>
      </c>
      <c r="U38" s="134">
        <f t="shared" si="10"/>
        <v>1600</v>
      </c>
      <c r="V38" s="134">
        <f>SUM(V40+V39)</f>
        <v>1730590</v>
      </c>
    </row>
    <row r="39" spans="1:22" ht="27" customHeight="1">
      <c r="A39" s="28" t="s">
        <v>478</v>
      </c>
      <c r="B39" s="164">
        <v>951</v>
      </c>
      <c r="C39" s="22" t="s">
        <v>15</v>
      </c>
      <c r="D39" s="22" t="s">
        <v>435</v>
      </c>
      <c r="E39" s="48" t="s">
        <v>487</v>
      </c>
      <c r="F39" s="22" t="s">
        <v>479</v>
      </c>
      <c r="G39" s="23"/>
      <c r="H39" s="23"/>
      <c r="I39" s="134">
        <v>15000</v>
      </c>
      <c r="J39" s="134"/>
      <c r="K39" s="134"/>
      <c r="L39" s="134"/>
      <c r="M39" s="134"/>
      <c r="N39" s="134"/>
      <c r="O39" s="134"/>
      <c r="P39" s="134"/>
      <c r="Q39" s="134"/>
      <c r="R39" s="134"/>
      <c r="S39" s="20"/>
      <c r="T39" s="20"/>
      <c r="U39" s="176"/>
      <c r="V39" s="10"/>
    </row>
    <row r="40" spans="1:22" ht="18.75" customHeight="1">
      <c r="A40" s="24" t="s">
        <v>482</v>
      </c>
      <c r="B40" s="164">
        <v>951</v>
      </c>
      <c r="C40" s="22" t="s">
        <v>15</v>
      </c>
      <c r="D40" s="22" t="s">
        <v>435</v>
      </c>
      <c r="E40" s="48" t="s">
        <v>487</v>
      </c>
      <c r="F40" s="22" t="s">
        <v>483</v>
      </c>
      <c r="G40" s="20">
        <v>50000</v>
      </c>
      <c r="H40" s="20">
        <v>0</v>
      </c>
      <c r="I40" s="161">
        <v>6450</v>
      </c>
      <c r="J40" s="161">
        <v>1610933</v>
      </c>
      <c r="K40" s="161">
        <v>1600</v>
      </c>
      <c r="L40" s="161">
        <v>1600</v>
      </c>
      <c r="M40" s="161">
        <v>1600</v>
      </c>
      <c r="N40" s="161">
        <v>1600</v>
      </c>
      <c r="O40" s="161">
        <v>1600</v>
      </c>
      <c r="P40" s="161">
        <v>1600</v>
      </c>
      <c r="Q40" s="161">
        <v>1600</v>
      </c>
      <c r="R40" s="161">
        <v>1600</v>
      </c>
      <c r="S40" s="161">
        <v>1600</v>
      </c>
      <c r="T40" s="161">
        <v>1600</v>
      </c>
      <c r="U40" s="161">
        <v>1600</v>
      </c>
      <c r="V40" s="10">
        <v>1730590</v>
      </c>
    </row>
    <row r="41" spans="1:22" ht="21.75" customHeight="1" hidden="1">
      <c r="A41" s="148" t="s">
        <v>449</v>
      </c>
      <c r="B41" s="164">
        <v>951</v>
      </c>
      <c r="C41" s="16" t="s">
        <v>15</v>
      </c>
      <c r="D41" s="16" t="s">
        <v>194</v>
      </c>
      <c r="E41" s="22" t="s">
        <v>437</v>
      </c>
      <c r="F41" s="16" t="s">
        <v>18</v>
      </c>
      <c r="G41" s="17">
        <v>50000</v>
      </c>
      <c r="H41" s="17">
        <v>0</v>
      </c>
      <c r="I41" s="17">
        <v>0</v>
      </c>
      <c r="J41" s="26"/>
      <c r="K41" s="26"/>
      <c r="L41" s="26">
        <f aca="true" t="shared" si="11" ref="L41:Q41">SUM(L42)</f>
        <v>0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0</v>
      </c>
      <c r="Q41" s="26">
        <f t="shared" si="11"/>
        <v>0</v>
      </c>
      <c r="R41" s="26">
        <f>SUM(R42)</f>
        <v>0</v>
      </c>
      <c r="S41" s="23"/>
      <c r="T41" s="23"/>
      <c r="U41" s="177"/>
      <c r="V41" s="10"/>
    </row>
    <row r="42" spans="1:22" ht="27.75" customHeight="1" hidden="1">
      <c r="A42" s="149" t="s">
        <v>375</v>
      </c>
      <c r="B42" s="164">
        <v>951</v>
      </c>
      <c r="C42" s="22" t="s">
        <v>15</v>
      </c>
      <c r="D42" s="22" t="s">
        <v>194</v>
      </c>
      <c r="E42" s="22" t="s">
        <v>437</v>
      </c>
      <c r="F42" s="22" t="s">
        <v>412</v>
      </c>
      <c r="G42" s="23"/>
      <c r="H42" s="23"/>
      <c r="I42" s="23"/>
      <c r="J42" s="134"/>
      <c r="K42" s="134"/>
      <c r="L42" s="135"/>
      <c r="M42" s="134"/>
      <c r="N42" s="134"/>
      <c r="O42" s="134"/>
      <c r="P42" s="134"/>
      <c r="Q42" s="134"/>
      <c r="R42" s="134"/>
      <c r="S42" s="20"/>
      <c r="T42" s="20"/>
      <c r="U42" s="176"/>
      <c r="V42" s="10"/>
    </row>
    <row r="43" spans="1:22" ht="25.5" hidden="1">
      <c r="A43" s="131" t="s">
        <v>421</v>
      </c>
      <c r="B43" s="164">
        <v>951</v>
      </c>
      <c r="C43" s="16" t="s">
        <v>15</v>
      </c>
      <c r="D43" s="16" t="s">
        <v>43</v>
      </c>
      <c r="E43" s="22" t="s">
        <v>422</v>
      </c>
      <c r="F43" s="16" t="s">
        <v>18</v>
      </c>
      <c r="G43" s="17"/>
      <c r="H43" s="17"/>
      <c r="I43" s="17">
        <v>0</v>
      </c>
      <c r="J43" s="26"/>
      <c r="K43" s="26">
        <v>0</v>
      </c>
      <c r="L43" s="27"/>
      <c r="M43" s="26"/>
      <c r="N43" s="26"/>
      <c r="O43" s="26"/>
      <c r="P43" s="26"/>
      <c r="Q43" s="26"/>
      <c r="R43" s="26">
        <f>SUM(R44)</f>
        <v>0</v>
      </c>
      <c r="S43" s="17"/>
      <c r="T43" s="17"/>
      <c r="U43" s="175"/>
      <c r="V43" s="10"/>
    </row>
    <row r="44" spans="1:22" ht="25.5" hidden="1">
      <c r="A44" s="126" t="s">
        <v>404</v>
      </c>
      <c r="B44" s="164">
        <v>951</v>
      </c>
      <c r="C44" s="22" t="s">
        <v>15</v>
      </c>
      <c r="D44" s="22" t="s">
        <v>43</v>
      </c>
      <c r="E44" s="22" t="s">
        <v>422</v>
      </c>
      <c r="F44" s="22" t="s">
        <v>190</v>
      </c>
      <c r="G44" s="23">
        <v>50000</v>
      </c>
      <c r="H44" s="23"/>
      <c r="I44" s="23"/>
      <c r="J44" s="134"/>
      <c r="K44" s="134"/>
      <c r="L44" s="135"/>
      <c r="M44" s="134"/>
      <c r="N44" s="134"/>
      <c r="O44" s="134"/>
      <c r="P44" s="134"/>
      <c r="Q44" s="134"/>
      <c r="R44" s="134"/>
      <c r="S44" s="23"/>
      <c r="T44" s="23"/>
      <c r="U44" s="177"/>
      <c r="V44" s="10"/>
    </row>
    <row r="45" spans="1:22" ht="27.75" customHeight="1" hidden="1">
      <c r="A45" s="34" t="s">
        <v>56</v>
      </c>
      <c r="B45" s="164">
        <v>951</v>
      </c>
      <c r="C45" s="19" t="s">
        <v>15</v>
      </c>
      <c r="D45" s="19" t="s">
        <v>57</v>
      </c>
      <c r="E45" s="19" t="s">
        <v>17</v>
      </c>
      <c r="F45" s="19" t="s">
        <v>18</v>
      </c>
      <c r="G45" s="20">
        <f aca="true" t="shared" si="12" ref="G45:K46">SUM(G46)</f>
        <v>50000</v>
      </c>
      <c r="H45" s="20">
        <f t="shared" si="12"/>
        <v>0</v>
      </c>
      <c r="I45" s="20">
        <f t="shared" si="12"/>
        <v>0</v>
      </c>
      <c r="J45" s="87">
        <v>0</v>
      </c>
      <c r="K45" s="87">
        <v>0</v>
      </c>
      <c r="L45" s="88"/>
      <c r="M45" s="87"/>
      <c r="N45" s="87"/>
      <c r="O45" s="87"/>
      <c r="P45" s="87"/>
      <c r="Q45" s="87"/>
      <c r="R45" s="87">
        <v>0</v>
      </c>
      <c r="S45" s="20"/>
      <c r="T45" s="20"/>
      <c r="U45" s="176"/>
      <c r="V45" s="10"/>
    </row>
    <row r="46" spans="1:22" ht="0.75" customHeight="1" hidden="1">
      <c r="A46" s="147" t="s">
        <v>453</v>
      </c>
      <c r="B46" s="164">
        <v>951</v>
      </c>
      <c r="C46" s="16" t="s">
        <v>15</v>
      </c>
      <c r="D46" s="16" t="s">
        <v>194</v>
      </c>
      <c r="E46" s="22" t="s">
        <v>457</v>
      </c>
      <c r="F46" s="16" t="s">
        <v>18</v>
      </c>
      <c r="G46" s="17">
        <f t="shared" si="12"/>
        <v>50000</v>
      </c>
      <c r="H46" s="17">
        <f t="shared" si="12"/>
        <v>0</v>
      </c>
      <c r="I46" s="17">
        <f t="shared" si="12"/>
        <v>0</v>
      </c>
      <c r="J46" s="26">
        <v>22000</v>
      </c>
      <c r="K46" s="26">
        <f t="shared" si="12"/>
        <v>22000</v>
      </c>
      <c r="L46" s="27"/>
      <c r="M46" s="26"/>
      <c r="N46" s="26"/>
      <c r="O46" s="26"/>
      <c r="P46" s="26"/>
      <c r="Q46" s="26"/>
      <c r="R46" s="26">
        <f>SUM(R47)</f>
        <v>0</v>
      </c>
      <c r="S46" s="20"/>
      <c r="T46" s="20"/>
      <c r="U46" s="176"/>
      <c r="V46" s="10"/>
    </row>
    <row r="47" spans="1:22" ht="6.75" customHeight="1" hidden="1">
      <c r="A47" s="149" t="s">
        <v>375</v>
      </c>
      <c r="B47" s="164">
        <v>951</v>
      </c>
      <c r="C47" s="22" t="s">
        <v>15</v>
      </c>
      <c r="D47" s="22" t="s">
        <v>194</v>
      </c>
      <c r="E47" s="22" t="s">
        <v>457</v>
      </c>
      <c r="F47" s="22" t="s">
        <v>412</v>
      </c>
      <c r="G47" s="23">
        <v>50000</v>
      </c>
      <c r="H47" s="23"/>
      <c r="I47" s="23"/>
      <c r="J47" s="134">
        <v>22000</v>
      </c>
      <c r="K47" s="134">
        <v>22000</v>
      </c>
      <c r="L47" s="135"/>
      <c r="M47" s="134"/>
      <c r="N47" s="134"/>
      <c r="O47" s="134"/>
      <c r="P47" s="134"/>
      <c r="Q47" s="134"/>
      <c r="R47" s="134">
        <v>0</v>
      </c>
      <c r="S47" s="23"/>
      <c r="T47" s="23"/>
      <c r="U47" s="177"/>
      <c r="V47" s="10"/>
    </row>
    <row r="48" spans="1:22" ht="28.5" customHeight="1" hidden="1">
      <c r="A48" s="34" t="s">
        <v>62</v>
      </c>
      <c r="B48" s="164">
        <v>951</v>
      </c>
      <c r="C48" s="19" t="s">
        <v>15</v>
      </c>
      <c r="D48" s="19" t="s">
        <v>57</v>
      </c>
      <c r="E48" s="19" t="s">
        <v>17</v>
      </c>
      <c r="F48" s="19" t="s">
        <v>18</v>
      </c>
      <c r="G48" s="20">
        <f aca="true" t="shared" si="13" ref="G48:I49">SUM(G49)</f>
        <v>37000</v>
      </c>
      <c r="H48" s="20">
        <f t="shared" si="13"/>
        <v>0</v>
      </c>
      <c r="I48" s="20">
        <f t="shared" si="13"/>
        <v>0</v>
      </c>
      <c r="J48" s="87"/>
      <c r="K48" s="87"/>
      <c r="L48" s="88"/>
      <c r="M48" s="87"/>
      <c r="N48" s="87"/>
      <c r="O48" s="87"/>
      <c r="P48" s="87"/>
      <c r="Q48" s="87"/>
      <c r="R48" s="87"/>
      <c r="S48" s="23"/>
      <c r="T48" s="23"/>
      <c r="U48" s="177"/>
      <c r="V48" s="10"/>
    </row>
    <row r="49" spans="1:22" ht="24.75" customHeight="1" hidden="1">
      <c r="A49" s="123" t="s">
        <v>64</v>
      </c>
      <c r="B49" s="164">
        <v>951</v>
      </c>
      <c r="C49" s="16" t="s">
        <v>15</v>
      </c>
      <c r="D49" s="16" t="s">
        <v>57</v>
      </c>
      <c r="E49" s="16" t="s">
        <v>395</v>
      </c>
      <c r="F49" s="16" t="s">
        <v>18</v>
      </c>
      <c r="G49" s="17">
        <f t="shared" si="13"/>
        <v>37000</v>
      </c>
      <c r="H49" s="17">
        <f t="shared" si="13"/>
        <v>0</v>
      </c>
      <c r="I49" s="17">
        <f t="shared" si="13"/>
        <v>0</v>
      </c>
      <c r="J49" s="26"/>
      <c r="K49" s="26"/>
      <c r="L49" s="27"/>
      <c r="M49" s="26"/>
      <c r="N49" s="26"/>
      <c r="O49" s="26"/>
      <c r="P49" s="26"/>
      <c r="Q49" s="26"/>
      <c r="R49" s="26"/>
      <c r="S49" s="23"/>
      <c r="T49" s="23"/>
      <c r="U49" s="177"/>
      <c r="V49" s="10"/>
    </row>
    <row r="50" spans="1:22" ht="15" customHeight="1" hidden="1">
      <c r="A50" s="125" t="s">
        <v>60</v>
      </c>
      <c r="B50" s="164">
        <v>951</v>
      </c>
      <c r="C50" s="22" t="s">
        <v>15</v>
      </c>
      <c r="D50" s="22" t="s">
        <v>57</v>
      </c>
      <c r="E50" s="22" t="s">
        <v>395</v>
      </c>
      <c r="F50" s="22" t="s">
        <v>61</v>
      </c>
      <c r="G50" s="23">
        <v>37000</v>
      </c>
      <c r="H50" s="23"/>
      <c r="I50" s="23"/>
      <c r="J50" s="134"/>
      <c r="K50" s="134"/>
      <c r="L50" s="135"/>
      <c r="M50" s="134"/>
      <c r="N50" s="134"/>
      <c r="O50" s="134"/>
      <c r="P50" s="134"/>
      <c r="Q50" s="134"/>
      <c r="R50" s="134"/>
      <c r="S50" s="23"/>
      <c r="T50" s="23"/>
      <c r="U50" s="177"/>
      <c r="V50" s="10"/>
    </row>
    <row r="51" spans="1:22" ht="25.5" customHeight="1" hidden="1">
      <c r="A51" s="34" t="s">
        <v>66</v>
      </c>
      <c r="B51" s="164">
        <v>951</v>
      </c>
      <c r="C51" s="19" t="s">
        <v>15</v>
      </c>
      <c r="D51" s="19" t="s">
        <v>435</v>
      </c>
      <c r="E51" s="19" t="s">
        <v>17</v>
      </c>
      <c r="F51" s="19" t="s">
        <v>18</v>
      </c>
      <c r="G51" s="20">
        <f>SUM(G61+G63+G57+G52)</f>
        <v>1279800</v>
      </c>
      <c r="H51" s="20">
        <f>SUM(H61+H63+H57+H52+H55)</f>
        <v>0</v>
      </c>
      <c r="I51" s="20">
        <f>SUM(I61+I63+I57+I52+I55)</f>
        <v>760000</v>
      </c>
      <c r="J51" s="87"/>
      <c r="K51" s="87"/>
      <c r="L51" s="87"/>
      <c r="M51" s="87"/>
      <c r="N51" s="87"/>
      <c r="O51" s="87"/>
      <c r="P51" s="87"/>
      <c r="Q51" s="87"/>
      <c r="R51" s="87"/>
      <c r="S51" s="17"/>
      <c r="T51" s="17"/>
      <c r="U51" s="175"/>
      <c r="V51" s="10"/>
    </row>
    <row r="52" spans="1:22" ht="23.25" customHeight="1" hidden="1">
      <c r="A52" s="36" t="s">
        <v>36</v>
      </c>
      <c r="B52" s="164">
        <v>951</v>
      </c>
      <c r="C52" s="16" t="s">
        <v>15</v>
      </c>
      <c r="D52" s="16" t="s">
        <v>68</v>
      </c>
      <c r="E52" s="16" t="s">
        <v>24</v>
      </c>
      <c r="F52" s="16" t="s">
        <v>18</v>
      </c>
      <c r="G52" s="20">
        <f>G53+G54</f>
        <v>88800</v>
      </c>
      <c r="H52" s="20">
        <f>H53+H54</f>
        <v>0</v>
      </c>
      <c r="I52" s="20">
        <f>I53+I54</f>
        <v>0</v>
      </c>
      <c r="J52" s="87">
        <f>J53+J54</f>
        <v>0</v>
      </c>
      <c r="K52" s="87">
        <f>K53+K54</f>
        <v>0</v>
      </c>
      <c r="L52" s="88"/>
      <c r="M52" s="87"/>
      <c r="N52" s="87"/>
      <c r="O52" s="87"/>
      <c r="P52" s="87"/>
      <c r="Q52" s="87"/>
      <c r="R52" s="87">
        <f>R53+R54</f>
        <v>0</v>
      </c>
      <c r="S52" s="23"/>
      <c r="T52" s="23"/>
      <c r="U52" s="177"/>
      <c r="V52" s="10"/>
    </row>
    <row r="53" spans="1:22" ht="27" customHeight="1" hidden="1">
      <c r="A53" s="24" t="s">
        <v>69</v>
      </c>
      <c r="B53" s="164">
        <v>951</v>
      </c>
      <c r="C53" s="22" t="s">
        <v>15</v>
      </c>
      <c r="D53" s="22" t="s">
        <v>68</v>
      </c>
      <c r="E53" s="22" t="s">
        <v>24</v>
      </c>
      <c r="F53" s="22" t="s">
        <v>70</v>
      </c>
      <c r="G53" s="23">
        <v>88800</v>
      </c>
      <c r="H53" s="23"/>
      <c r="I53" s="23"/>
      <c r="J53" s="134"/>
      <c r="K53" s="134"/>
      <c r="L53" s="135"/>
      <c r="M53" s="134"/>
      <c r="N53" s="134"/>
      <c r="O53" s="134"/>
      <c r="P53" s="134"/>
      <c r="Q53" s="134"/>
      <c r="R53" s="134"/>
      <c r="S53" s="23"/>
      <c r="T53" s="23"/>
      <c r="U53" s="177"/>
      <c r="V53" s="10"/>
    </row>
    <row r="54" spans="1:22" ht="20.25" customHeight="1" hidden="1">
      <c r="A54" s="24" t="s">
        <v>71</v>
      </c>
      <c r="B54" s="164">
        <v>951</v>
      </c>
      <c r="C54" s="22" t="s">
        <v>15</v>
      </c>
      <c r="D54" s="22" t="s">
        <v>68</v>
      </c>
      <c r="E54" s="22" t="s">
        <v>24</v>
      </c>
      <c r="F54" s="22" t="s">
        <v>72</v>
      </c>
      <c r="G54" s="23"/>
      <c r="H54" s="23"/>
      <c r="I54" s="23"/>
      <c r="J54" s="134"/>
      <c r="K54" s="134"/>
      <c r="L54" s="135"/>
      <c r="M54" s="134"/>
      <c r="N54" s="134"/>
      <c r="O54" s="134"/>
      <c r="P54" s="134"/>
      <c r="Q54" s="134"/>
      <c r="R54" s="134"/>
      <c r="S54" s="23"/>
      <c r="T54" s="23"/>
      <c r="U54" s="177"/>
      <c r="V54" s="10"/>
    </row>
    <row r="55" spans="1:22" ht="26.25" customHeight="1" hidden="1">
      <c r="A55" s="38" t="s">
        <v>73</v>
      </c>
      <c r="B55" s="164">
        <v>951</v>
      </c>
      <c r="C55" s="22" t="s">
        <v>15</v>
      </c>
      <c r="D55" s="22" t="s">
        <v>67</v>
      </c>
      <c r="E55" s="22" t="s">
        <v>74</v>
      </c>
      <c r="F55" s="22" t="s">
        <v>18</v>
      </c>
      <c r="G55" s="23"/>
      <c r="H55" s="23">
        <f>H56</f>
        <v>0</v>
      </c>
      <c r="I55" s="23">
        <f>I56</f>
        <v>0</v>
      </c>
      <c r="J55" s="134">
        <f>J56</f>
        <v>0</v>
      </c>
      <c r="K55" s="134">
        <f>K56</f>
        <v>0</v>
      </c>
      <c r="L55" s="135"/>
      <c r="M55" s="134"/>
      <c r="N55" s="134"/>
      <c r="O55" s="134"/>
      <c r="P55" s="134"/>
      <c r="Q55" s="134"/>
      <c r="R55" s="134">
        <f>R56</f>
        <v>0</v>
      </c>
      <c r="S55" s="17"/>
      <c r="T55" s="17"/>
      <c r="U55" s="175"/>
      <c r="V55" s="10"/>
    </row>
    <row r="56" spans="1:22" ht="39" customHeight="1" hidden="1">
      <c r="A56" s="39" t="s">
        <v>60</v>
      </c>
      <c r="B56" s="164">
        <v>951</v>
      </c>
      <c r="C56" s="22" t="s">
        <v>15</v>
      </c>
      <c r="D56" s="22" t="s">
        <v>67</v>
      </c>
      <c r="E56" s="22" t="s">
        <v>74</v>
      </c>
      <c r="F56" s="22" t="s">
        <v>61</v>
      </c>
      <c r="G56" s="23"/>
      <c r="H56" s="23"/>
      <c r="I56" s="23"/>
      <c r="J56" s="134"/>
      <c r="K56" s="134"/>
      <c r="L56" s="135"/>
      <c r="M56" s="134"/>
      <c r="N56" s="134"/>
      <c r="O56" s="134"/>
      <c r="P56" s="134"/>
      <c r="Q56" s="134"/>
      <c r="R56" s="134"/>
      <c r="S56" s="23"/>
      <c r="T56" s="23"/>
      <c r="U56" s="177"/>
      <c r="V56" s="10"/>
    </row>
    <row r="57" spans="1:22" ht="15.75" customHeight="1" hidden="1">
      <c r="A57" s="24" t="s">
        <v>75</v>
      </c>
      <c r="B57" s="164">
        <v>951</v>
      </c>
      <c r="C57" s="16" t="s">
        <v>15</v>
      </c>
      <c r="D57" s="16" t="s">
        <v>67</v>
      </c>
      <c r="E57" s="16" t="s">
        <v>76</v>
      </c>
      <c r="F57" s="16" t="s">
        <v>18</v>
      </c>
      <c r="G57" s="17">
        <f>SUM(G58)</f>
        <v>491000</v>
      </c>
      <c r="H57" s="17">
        <f>SUM(H58+H59+H60)</f>
        <v>0</v>
      </c>
      <c r="I57" s="17">
        <f>SUM(I58+I59+I60)</f>
        <v>0</v>
      </c>
      <c r="J57" s="26">
        <f>J58</f>
        <v>0</v>
      </c>
      <c r="K57" s="26">
        <f>K58</f>
        <v>0</v>
      </c>
      <c r="L57" s="27"/>
      <c r="M57" s="26"/>
      <c r="N57" s="26"/>
      <c r="O57" s="26"/>
      <c r="P57" s="26"/>
      <c r="Q57" s="26"/>
      <c r="R57" s="26">
        <f>R58</f>
        <v>0</v>
      </c>
      <c r="S57" s="17"/>
      <c r="T57" s="17"/>
      <c r="U57" s="175"/>
      <c r="V57" s="10"/>
    </row>
    <row r="58" spans="1:22" ht="17.25" customHeight="1" hidden="1">
      <c r="A58" s="24" t="s">
        <v>52</v>
      </c>
      <c r="B58" s="164">
        <v>951</v>
      </c>
      <c r="C58" s="22" t="s">
        <v>15</v>
      </c>
      <c r="D58" s="22" t="s">
        <v>67</v>
      </c>
      <c r="E58" s="22" t="s">
        <v>76</v>
      </c>
      <c r="F58" s="22" t="s">
        <v>53</v>
      </c>
      <c r="G58" s="23">
        <f>180000+311000</f>
        <v>491000</v>
      </c>
      <c r="H58" s="23"/>
      <c r="I58" s="23"/>
      <c r="J58" s="134"/>
      <c r="K58" s="134"/>
      <c r="L58" s="135"/>
      <c r="M58" s="134"/>
      <c r="N58" s="134"/>
      <c r="O58" s="134"/>
      <c r="P58" s="134"/>
      <c r="Q58" s="134"/>
      <c r="R58" s="134"/>
      <c r="S58" s="23"/>
      <c r="T58" s="23"/>
      <c r="U58" s="177"/>
      <c r="V58" s="10"/>
    </row>
    <row r="59" spans="1:22" ht="16.5" customHeight="1" hidden="1">
      <c r="A59" s="24" t="s">
        <v>77</v>
      </c>
      <c r="B59" s="164">
        <v>951</v>
      </c>
      <c r="C59" s="22" t="s">
        <v>15</v>
      </c>
      <c r="D59" s="22" t="s">
        <v>68</v>
      </c>
      <c r="E59" s="22" t="s">
        <v>78</v>
      </c>
      <c r="F59" s="22" t="s">
        <v>79</v>
      </c>
      <c r="G59" s="23"/>
      <c r="H59" s="23"/>
      <c r="I59" s="23">
        <v>300000</v>
      </c>
      <c r="J59" s="134"/>
      <c r="K59" s="134"/>
      <c r="L59" s="135"/>
      <c r="M59" s="134"/>
      <c r="N59" s="134"/>
      <c r="O59" s="134"/>
      <c r="P59" s="134"/>
      <c r="Q59" s="134"/>
      <c r="R59" s="134"/>
      <c r="S59" s="23"/>
      <c r="T59" s="23"/>
      <c r="U59" s="177"/>
      <c r="V59" s="10"/>
    </row>
    <row r="60" spans="1:22" ht="17.25" customHeight="1" hidden="1">
      <c r="A60" s="123" t="s">
        <v>397</v>
      </c>
      <c r="B60" s="164">
        <v>951</v>
      </c>
      <c r="C60" s="22" t="s">
        <v>15</v>
      </c>
      <c r="D60" s="22" t="s">
        <v>435</v>
      </c>
      <c r="E60" s="22" t="s">
        <v>396</v>
      </c>
      <c r="F60" s="22" t="s">
        <v>18</v>
      </c>
      <c r="G60" s="23"/>
      <c r="H60" s="23"/>
      <c r="I60" s="23">
        <v>-300000</v>
      </c>
      <c r="J60" s="134">
        <f>J61</f>
        <v>1600</v>
      </c>
      <c r="K60" s="134">
        <f>K61</f>
        <v>1600</v>
      </c>
      <c r="L60" s="135"/>
      <c r="M60" s="134"/>
      <c r="N60" s="134"/>
      <c r="O60" s="134"/>
      <c r="P60" s="134"/>
      <c r="Q60" s="134"/>
      <c r="R60" s="134">
        <f>R61</f>
        <v>1600</v>
      </c>
      <c r="S60" s="23"/>
      <c r="T60" s="23"/>
      <c r="U60" s="177"/>
      <c r="V60" s="10"/>
    </row>
    <row r="61" spans="1:22" ht="18" customHeight="1" hidden="1">
      <c r="A61" s="40" t="s">
        <v>404</v>
      </c>
      <c r="B61" s="164">
        <v>951</v>
      </c>
      <c r="C61" s="16" t="s">
        <v>15</v>
      </c>
      <c r="D61" s="16" t="s">
        <v>435</v>
      </c>
      <c r="E61" s="22" t="s">
        <v>396</v>
      </c>
      <c r="F61" s="16" t="s">
        <v>190</v>
      </c>
      <c r="G61" s="17">
        <f>SUM(G62)</f>
        <v>700000</v>
      </c>
      <c r="H61" s="17">
        <f>SUM(H62)</f>
        <v>0</v>
      </c>
      <c r="I61" s="17">
        <f>SUM(I62)</f>
        <v>760000</v>
      </c>
      <c r="J61" s="26">
        <v>1600</v>
      </c>
      <c r="K61" s="26">
        <v>1600</v>
      </c>
      <c r="L61" s="27"/>
      <c r="M61" s="26"/>
      <c r="N61" s="26"/>
      <c r="O61" s="26"/>
      <c r="P61" s="26"/>
      <c r="Q61" s="26"/>
      <c r="R61" s="26">
        <v>1600</v>
      </c>
      <c r="S61" s="23"/>
      <c r="T61" s="23"/>
      <c r="U61" s="177"/>
      <c r="V61" s="10"/>
    </row>
    <row r="62" spans="1:22" ht="39.75" customHeight="1" hidden="1">
      <c r="A62" s="33" t="s">
        <v>82</v>
      </c>
      <c r="B62" s="164">
        <v>951</v>
      </c>
      <c r="C62" s="22" t="s">
        <v>15</v>
      </c>
      <c r="D62" s="22" t="s">
        <v>67</v>
      </c>
      <c r="E62" s="22" t="s">
        <v>83</v>
      </c>
      <c r="F62" s="22" t="s">
        <v>18</v>
      </c>
      <c r="G62" s="23">
        <v>700000</v>
      </c>
      <c r="H62" s="23"/>
      <c r="I62" s="23">
        <v>760000</v>
      </c>
      <c r="J62" s="134"/>
      <c r="K62" s="134">
        <f>K65</f>
        <v>0</v>
      </c>
      <c r="L62" s="135"/>
      <c r="M62" s="134"/>
      <c r="N62" s="134"/>
      <c r="O62" s="134"/>
      <c r="P62" s="134"/>
      <c r="Q62" s="134"/>
      <c r="R62" s="134">
        <f>R65</f>
        <v>0</v>
      </c>
      <c r="S62" s="23"/>
      <c r="T62" s="23"/>
      <c r="U62" s="177"/>
      <c r="V62" s="10"/>
    </row>
    <row r="63" spans="1:22" ht="33" customHeight="1" hidden="1">
      <c r="A63" s="41" t="s">
        <v>36</v>
      </c>
      <c r="B63" s="164">
        <v>951</v>
      </c>
      <c r="C63" s="16" t="s">
        <v>15</v>
      </c>
      <c r="D63" s="16" t="s">
        <v>68</v>
      </c>
      <c r="E63" s="16" t="s">
        <v>24</v>
      </c>
      <c r="F63" s="16" t="s">
        <v>18</v>
      </c>
      <c r="G63" s="17">
        <f>SUM(G64)</f>
        <v>0</v>
      </c>
      <c r="H63" s="17">
        <f>SUM(H64)</f>
        <v>0</v>
      </c>
      <c r="I63" s="17">
        <f>SUM(I64)</f>
        <v>0</v>
      </c>
      <c r="J63" s="26">
        <f>SUM(J64)</f>
        <v>0</v>
      </c>
      <c r="K63" s="26">
        <f>SUM(K64)</f>
        <v>0</v>
      </c>
      <c r="L63" s="27"/>
      <c r="M63" s="26"/>
      <c r="N63" s="26"/>
      <c r="O63" s="26"/>
      <c r="P63" s="26"/>
      <c r="Q63" s="26"/>
      <c r="R63" s="26">
        <f>SUM(R64)</f>
        <v>0</v>
      </c>
      <c r="S63" s="23"/>
      <c r="T63" s="23"/>
      <c r="U63" s="177"/>
      <c r="V63" s="10"/>
    </row>
    <row r="64" spans="1:22" ht="10.5" customHeight="1" hidden="1">
      <c r="A64" s="21" t="s">
        <v>32</v>
      </c>
      <c r="B64" s="164">
        <v>951</v>
      </c>
      <c r="C64" s="22" t="s">
        <v>15</v>
      </c>
      <c r="D64" s="22" t="s">
        <v>68</v>
      </c>
      <c r="E64" s="22" t="s">
        <v>24</v>
      </c>
      <c r="F64" s="22" t="s">
        <v>33</v>
      </c>
      <c r="G64" s="23"/>
      <c r="H64" s="23"/>
      <c r="I64" s="23"/>
      <c r="J64" s="134"/>
      <c r="K64" s="134"/>
      <c r="L64" s="135"/>
      <c r="M64" s="134"/>
      <c r="N64" s="134"/>
      <c r="O64" s="134"/>
      <c r="P64" s="134"/>
      <c r="Q64" s="134"/>
      <c r="R64" s="134"/>
      <c r="S64" s="44"/>
      <c r="T64" s="44"/>
      <c r="U64" s="178"/>
      <c r="V64" s="10"/>
    </row>
    <row r="65" spans="1:22" ht="19.5" customHeight="1" hidden="1">
      <c r="A65" s="18" t="s">
        <v>394</v>
      </c>
      <c r="B65" s="164">
        <v>951</v>
      </c>
      <c r="C65" s="22" t="s">
        <v>15</v>
      </c>
      <c r="D65" s="22" t="s">
        <v>67</v>
      </c>
      <c r="E65" s="22" t="s">
        <v>83</v>
      </c>
      <c r="F65" s="22" t="s">
        <v>190</v>
      </c>
      <c r="G65" s="23"/>
      <c r="H65" s="23"/>
      <c r="I65" s="23"/>
      <c r="J65" s="134"/>
      <c r="K65" s="134"/>
      <c r="L65" s="135"/>
      <c r="M65" s="134"/>
      <c r="N65" s="134"/>
      <c r="O65" s="134"/>
      <c r="P65" s="134"/>
      <c r="Q65" s="134"/>
      <c r="R65" s="134"/>
      <c r="S65" s="47"/>
      <c r="T65" s="47"/>
      <c r="U65" s="179"/>
      <c r="V65" s="10"/>
    </row>
    <row r="66" spans="1:22" ht="9" customHeight="1" hidden="1">
      <c r="A66" s="40" t="s">
        <v>84</v>
      </c>
      <c r="B66" s="164">
        <v>951</v>
      </c>
      <c r="C66" s="22" t="s">
        <v>15</v>
      </c>
      <c r="D66" s="22" t="s">
        <v>67</v>
      </c>
      <c r="E66" s="22" t="s">
        <v>85</v>
      </c>
      <c r="F66" s="22" t="s">
        <v>18</v>
      </c>
      <c r="G66" s="23"/>
      <c r="H66" s="23"/>
      <c r="I66" s="23"/>
      <c r="J66" s="134">
        <f>J67</f>
        <v>0</v>
      </c>
      <c r="K66" s="134">
        <f>K67</f>
        <v>0</v>
      </c>
      <c r="L66" s="135"/>
      <c r="M66" s="134"/>
      <c r="N66" s="134"/>
      <c r="O66" s="134"/>
      <c r="P66" s="134"/>
      <c r="Q66" s="134"/>
      <c r="R66" s="134">
        <f>R67</f>
        <v>0</v>
      </c>
      <c r="S66" s="49"/>
      <c r="T66" s="49"/>
      <c r="U66" s="180"/>
      <c r="V66" s="10"/>
    </row>
    <row r="67" spans="1:22" ht="9" customHeight="1" hidden="1">
      <c r="A67" s="21" t="s">
        <v>52</v>
      </c>
      <c r="B67" s="164">
        <v>951</v>
      </c>
      <c r="C67" s="22" t="s">
        <v>15</v>
      </c>
      <c r="D67" s="22" t="s">
        <v>67</v>
      </c>
      <c r="E67" s="22" t="s">
        <v>85</v>
      </c>
      <c r="F67" s="22" t="s">
        <v>53</v>
      </c>
      <c r="G67" s="23"/>
      <c r="H67" s="23"/>
      <c r="I67" s="23"/>
      <c r="J67" s="134"/>
      <c r="K67" s="134"/>
      <c r="L67" s="135"/>
      <c r="M67" s="134"/>
      <c r="N67" s="134"/>
      <c r="O67" s="134"/>
      <c r="P67" s="134"/>
      <c r="Q67" s="134"/>
      <c r="R67" s="134"/>
      <c r="S67" s="23"/>
      <c r="T67" s="23"/>
      <c r="U67" s="177"/>
      <c r="V67" s="10"/>
    </row>
    <row r="68" spans="1:22" ht="12.75" customHeight="1" hidden="1">
      <c r="A68" s="123" t="s">
        <v>388</v>
      </c>
      <c r="B68" s="164">
        <v>951</v>
      </c>
      <c r="C68" s="22" t="s">
        <v>15</v>
      </c>
      <c r="D68" s="22" t="s">
        <v>435</v>
      </c>
      <c r="E68" s="22" t="s">
        <v>481</v>
      </c>
      <c r="F68" s="22" t="s">
        <v>18</v>
      </c>
      <c r="G68" s="23"/>
      <c r="H68" s="23"/>
      <c r="I68" s="23">
        <v>-300000</v>
      </c>
      <c r="J68" s="134">
        <f>J69</f>
        <v>0</v>
      </c>
      <c r="K68" s="134"/>
      <c r="L68" s="134">
        <f aca="true" t="shared" si="14" ref="L68:Q68">SUM(L69)</f>
        <v>0</v>
      </c>
      <c r="M68" s="134">
        <f t="shared" si="14"/>
        <v>0</v>
      </c>
      <c r="N68" s="134">
        <f t="shared" si="14"/>
        <v>0</v>
      </c>
      <c r="O68" s="134">
        <f t="shared" si="14"/>
        <v>0</v>
      </c>
      <c r="P68" s="134">
        <f t="shared" si="14"/>
        <v>0</v>
      </c>
      <c r="Q68" s="134">
        <f t="shared" si="14"/>
        <v>0</v>
      </c>
      <c r="R68" s="134"/>
      <c r="S68" s="23"/>
      <c r="T68" s="23"/>
      <c r="U68" s="177"/>
      <c r="V68" s="10"/>
    </row>
    <row r="69" spans="1:22" ht="20.25" customHeight="1" hidden="1">
      <c r="A69" s="123" t="s">
        <v>388</v>
      </c>
      <c r="B69" s="164">
        <v>951</v>
      </c>
      <c r="C69" s="16" t="s">
        <v>15</v>
      </c>
      <c r="D69" s="16" t="s">
        <v>435</v>
      </c>
      <c r="E69" s="22" t="s">
        <v>481</v>
      </c>
      <c r="F69" s="16" t="s">
        <v>483</v>
      </c>
      <c r="G69" s="17">
        <f>SUM(G70)</f>
        <v>0</v>
      </c>
      <c r="H69" s="17">
        <f>SUM(H70)</f>
        <v>0</v>
      </c>
      <c r="I69" s="17">
        <f>SUM(I70)</f>
        <v>58500</v>
      </c>
      <c r="J69" s="26">
        <v>0</v>
      </c>
      <c r="K69" s="26"/>
      <c r="L69" s="27"/>
      <c r="M69" s="26"/>
      <c r="N69" s="26"/>
      <c r="O69" s="26"/>
      <c r="P69" s="26"/>
      <c r="Q69" s="26"/>
      <c r="R69" s="26"/>
      <c r="S69" s="51"/>
      <c r="T69" s="51"/>
      <c r="U69" s="181"/>
      <c r="V69" s="10"/>
    </row>
    <row r="70" spans="1:22" ht="21.75" customHeight="1">
      <c r="A70" s="42" t="s">
        <v>86</v>
      </c>
      <c r="B70" s="164">
        <v>951</v>
      </c>
      <c r="C70" s="43" t="s">
        <v>20</v>
      </c>
      <c r="D70" s="43" t="s">
        <v>16</v>
      </c>
      <c r="E70" s="43" t="s">
        <v>485</v>
      </c>
      <c r="F70" s="43" t="s">
        <v>18</v>
      </c>
      <c r="G70" s="44"/>
      <c r="H70" s="44">
        <f aca="true" t="shared" si="15" ref="H70:V72">H71</f>
        <v>0</v>
      </c>
      <c r="I70" s="56">
        <f>SUM(I71)</f>
        <v>58500</v>
      </c>
      <c r="J70" s="56">
        <f aca="true" t="shared" si="16" ref="J70:V70">SUM(J71)</f>
        <v>60600</v>
      </c>
      <c r="K70" s="56">
        <f t="shared" si="16"/>
        <v>40400</v>
      </c>
      <c r="L70" s="56">
        <f t="shared" si="16"/>
        <v>40400</v>
      </c>
      <c r="M70" s="56">
        <f t="shared" si="16"/>
        <v>40400</v>
      </c>
      <c r="N70" s="56">
        <f t="shared" si="16"/>
        <v>40400</v>
      </c>
      <c r="O70" s="56">
        <f t="shared" si="16"/>
        <v>40400</v>
      </c>
      <c r="P70" s="56">
        <f t="shared" si="16"/>
        <v>40400</v>
      </c>
      <c r="Q70" s="56">
        <f t="shared" si="16"/>
        <v>40400</v>
      </c>
      <c r="R70" s="56">
        <f t="shared" si="16"/>
        <v>40400</v>
      </c>
      <c r="S70" s="56">
        <f t="shared" si="16"/>
        <v>40400</v>
      </c>
      <c r="T70" s="56">
        <f t="shared" si="16"/>
        <v>40400</v>
      </c>
      <c r="U70" s="56">
        <f t="shared" si="16"/>
        <v>40400</v>
      </c>
      <c r="V70" s="56">
        <f t="shared" si="16"/>
        <v>62600</v>
      </c>
    </row>
    <row r="71" spans="1:22" ht="28.5" customHeight="1">
      <c r="A71" s="45" t="s">
        <v>88</v>
      </c>
      <c r="B71" s="164">
        <v>951</v>
      </c>
      <c r="C71" s="46" t="s">
        <v>20</v>
      </c>
      <c r="D71" s="46" t="s">
        <v>37</v>
      </c>
      <c r="E71" s="46" t="s">
        <v>18</v>
      </c>
      <c r="F71" s="46" t="s">
        <v>18</v>
      </c>
      <c r="G71" s="47"/>
      <c r="H71" s="47">
        <f t="shared" si="15"/>
        <v>0</v>
      </c>
      <c r="I71" s="87">
        <f t="shared" si="15"/>
        <v>58500</v>
      </c>
      <c r="J71" s="87">
        <f t="shared" si="15"/>
        <v>60600</v>
      </c>
      <c r="K71" s="87">
        <f t="shared" si="15"/>
        <v>40400</v>
      </c>
      <c r="L71" s="87">
        <f t="shared" si="15"/>
        <v>40400</v>
      </c>
      <c r="M71" s="87">
        <f t="shared" si="15"/>
        <v>40400</v>
      </c>
      <c r="N71" s="87">
        <f t="shared" si="15"/>
        <v>40400</v>
      </c>
      <c r="O71" s="87">
        <f t="shared" si="15"/>
        <v>40400</v>
      </c>
      <c r="P71" s="87">
        <f t="shared" si="15"/>
        <v>40400</v>
      </c>
      <c r="Q71" s="87">
        <f t="shared" si="15"/>
        <v>40400</v>
      </c>
      <c r="R71" s="87">
        <f t="shared" si="15"/>
        <v>40400</v>
      </c>
      <c r="S71" s="87">
        <f t="shared" si="15"/>
        <v>40400</v>
      </c>
      <c r="T71" s="87">
        <f t="shared" si="15"/>
        <v>40400</v>
      </c>
      <c r="U71" s="87">
        <f t="shared" si="15"/>
        <v>40400</v>
      </c>
      <c r="V71" s="87">
        <f t="shared" si="15"/>
        <v>62600</v>
      </c>
    </row>
    <row r="72" spans="1:22" ht="36.75" customHeight="1">
      <c r="A72" s="40" t="s">
        <v>480</v>
      </c>
      <c r="B72" s="164">
        <v>951</v>
      </c>
      <c r="C72" s="48" t="s">
        <v>20</v>
      </c>
      <c r="D72" s="48" t="s">
        <v>37</v>
      </c>
      <c r="E72" s="48" t="s">
        <v>487</v>
      </c>
      <c r="F72" s="48" t="s">
        <v>18</v>
      </c>
      <c r="G72" s="49"/>
      <c r="H72" s="49">
        <f t="shared" si="15"/>
        <v>0</v>
      </c>
      <c r="I72" s="26">
        <f>I73+I74</f>
        <v>58500</v>
      </c>
      <c r="J72" s="26">
        <f t="shared" si="15"/>
        <v>60600</v>
      </c>
      <c r="K72" s="26">
        <f t="shared" si="15"/>
        <v>40400</v>
      </c>
      <c r="L72" s="26">
        <f t="shared" si="15"/>
        <v>40400</v>
      </c>
      <c r="M72" s="26">
        <f t="shared" si="15"/>
        <v>40400</v>
      </c>
      <c r="N72" s="26">
        <f t="shared" si="15"/>
        <v>40400</v>
      </c>
      <c r="O72" s="26">
        <f t="shared" si="15"/>
        <v>40400</v>
      </c>
      <c r="P72" s="26">
        <f t="shared" si="15"/>
        <v>40400</v>
      </c>
      <c r="Q72" s="26">
        <f t="shared" si="15"/>
        <v>40400</v>
      </c>
      <c r="R72" s="26">
        <f t="shared" si="15"/>
        <v>40400</v>
      </c>
      <c r="S72" s="26">
        <f t="shared" si="15"/>
        <v>40400</v>
      </c>
      <c r="T72" s="26">
        <f t="shared" si="15"/>
        <v>40400</v>
      </c>
      <c r="U72" s="26">
        <f t="shared" si="15"/>
        <v>40400</v>
      </c>
      <c r="V72" s="26">
        <f t="shared" si="15"/>
        <v>62600</v>
      </c>
    </row>
    <row r="73" spans="1:22" ht="51" customHeight="1">
      <c r="A73" s="40" t="s">
        <v>477</v>
      </c>
      <c r="B73" s="164">
        <v>951</v>
      </c>
      <c r="C73" s="22" t="s">
        <v>20</v>
      </c>
      <c r="D73" s="22" t="s">
        <v>37</v>
      </c>
      <c r="E73" s="48" t="s">
        <v>487</v>
      </c>
      <c r="F73" s="22" t="s">
        <v>476</v>
      </c>
      <c r="G73" s="23"/>
      <c r="H73" s="23"/>
      <c r="I73" s="134">
        <v>54580</v>
      </c>
      <c r="J73" s="134">
        <v>60600</v>
      </c>
      <c r="K73" s="134">
        <v>40400</v>
      </c>
      <c r="L73" s="134">
        <v>40400</v>
      </c>
      <c r="M73" s="134">
        <v>40400</v>
      </c>
      <c r="N73" s="134">
        <v>40400</v>
      </c>
      <c r="O73" s="134">
        <v>40400</v>
      </c>
      <c r="P73" s="134">
        <v>40400</v>
      </c>
      <c r="Q73" s="134">
        <v>40400</v>
      </c>
      <c r="R73" s="134">
        <v>40400</v>
      </c>
      <c r="S73" s="134">
        <v>40400</v>
      </c>
      <c r="T73" s="134">
        <v>40400</v>
      </c>
      <c r="U73" s="134">
        <v>40400</v>
      </c>
      <c r="V73" s="134">
        <v>62600</v>
      </c>
    </row>
    <row r="74" spans="1:22" ht="23.25" customHeight="1">
      <c r="A74" s="28" t="s">
        <v>478</v>
      </c>
      <c r="B74" s="164">
        <v>951</v>
      </c>
      <c r="C74" s="22" t="s">
        <v>20</v>
      </c>
      <c r="D74" s="22" t="s">
        <v>37</v>
      </c>
      <c r="E74" s="48" t="s">
        <v>487</v>
      </c>
      <c r="F74" s="22" t="s">
        <v>479</v>
      </c>
      <c r="G74" s="23"/>
      <c r="H74" s="23"/>
      <c r="I74" s="134">
        <v>3920</v>
      </c>
      <c r="J74" s="134"/>
      <c r="K74" s="134"/>
      <c r="L74" s="135"/>
      <c r="M74" s="134"/>
      <c r="N74" s="134"/>
      <c r="O74" s="134"/>
      <c r="P74" s="134"/>
      <c r="Q74" s="134"/>
      <c r="R74" s="134"/>
      <c r="S74" s="23"/>
      <c r="T74" s="23"/>
      <c r="U74" s="177"/>
      <c r="V74" s="10"/>
    </row>
    <row r="75" spans="1:22" ht="53.25" customHeight="1">
      <c r="A75" s="162" t="s">
        <v>91</v>
      </c>
      <c r="B75" s="164">
        <v>951</v>
      </c>
      <c r="C75" s="50" t="s">
        <v>37</v>
      </c>
      <c r="D75" s="50" t="s">
        <v>16</v>
      </c>
      <c r="E75" s="50" t="s">
        <v>485</v>
      </c>
      <c r="F75" s="50" t="s">
        <v>18</v>
      </c>
      <c r="G75" s="51">
        <f>SUM(G76+G87)</f>
        <v>1001000</v>
      </c>
      <c r="H75" s="51" t="e">
        <f>SUM(H76+H87+H84+H81+H94)</f>
        <v>#REF!</v>
      </c>
      <c r="I75" s="56">
        <f aca="true" t="shared" si="17" ref="I75:V75">I84+I87</f>
        <v>16004</v>
      </c>
      <c r="J75" s="56">
        <f t="shared" si="17"/>
        <v>0</v>
      </c>
      <c r="K75" s="56">
        <f t="shared" si="17"/>
        <v>0</v>
      </c>
      <c r="L75" s="56">
        <f t="shared" si="17"/>
        <v>0</v>
      </c>
      <c r="M75" s="56">
        <f t="shared" si="17"/>
        <v>0</v>
      </c>
      <c r="N75" s="56">
        <f t="shared" si="17"/>
        <v>0</v>
      </c>
      <c r="O75" s="56">
        <f t="shared" si="17"/>
        <v>0</v>
      </c>
      <c r="P75" s="56">
        <f t="shared" si="17"/>
        <v>0</v>
      </c>
      <c r="Q75" s="56">
        <f t="shared" si="17"/>
        <v>0</v>
      </c>
      <c r="R75" s="56">
        <f t="shared" si="17"/>
        <v>0</v>
      </c>
      <c r="S75" s="56">
        <f t="shared" si="17"/>
        <v>0</v>
      </c>
      <c r="T75" s="56">
        <f t="shared" si="17"/>
        <v>0</v>
      </c>
      <c r="U75" s="56">
        <f t="shared" si="17"/>
        <v>0</v>
      </c>
      <c r="V75" s="56">
        <f t="shared" si="17"/>
        <v>0</v>
      </c>
    </row>
    <row r="76" spans="1:22" ht="33.75" customHeight="1" hidden="1">
      <c r="A76" s="34" t="s">
        <v>92</v>
      </c>
      <c r="B76" s="164">
        <v>951</v>
      </c>
      <c r="C76" s="19" t="s">
        <v>37</v>
      </c>
      <c r="D76" s="19" t="s">
        <v>20</v>
      </c>
      <c r="E76" s="19" t="s">
        <v>17</v>
      </c>
      <c r="F76" s="19" t="s">
        <v>18</v>
      </c>
      <c r="G76" s="20">
        <f>SUM(G77+G79)</f>
        <v>727000</v>
      </c>
      <c r="H76" s="20">
        <f>SUM(H77+H79)</f>
        <v>0</v>
      </c>
      <c r="I76" s="20">
        <f>SUM(I77+I79)</f>
        <v>160000</v>
      </c>
      <c r="J76" s="87">
        <f>J77</f>
        <v>0</v>
      </c>
      <c r="K76" s="87">
        <f>K77</f>
        <v>0</v>
      </c>
      <c r="L76" s="88"/>
      <c r="M76" s="87"/>
      <c r="N76" s="87"/>
      <c r="O76" s="87"/>
      <c r="P76" s="87"/>
      <c r="Q76" s="87"/>
      <c r="R76" s="87">
        <f>R77</f>
        <v>0</v>
      </c>
      <c r="S76" s="23"/>
      <c r="T76" s="23"/>
      <c r="U76" s="177"/>
      <c r="V76" s="10"/>
    </row>
    <row r="77" spans="1:22" ht="36" customHeight="1" hidden="1">
      <c r="A77" s="18" t="s">
        <v>93</v>
      </c>
      <c r="B77" s="164">
        <v>951</v>
      </c>
      <c r="C77" s="16" t="s">
        <v>37</v>
      </c>
      <c r="D77" s="16" t="s">
        <v>20</v>
      </c>
      <c r="E77" s="16" t="s">
        <v>94</v>
      </c>
      <c r="F77" s="16" t="s">
        <v>18</v>
      </c>
      <c r="G77" s="17">
        <f>SUM(G78)</f>
        <v>614000</v>
      </c>
      <c r="H77" s="17">
        <f>SUM(H78)</f>
        <v>0</v>
      </c>
      <c r="I77" s="17">
        <f>SUM(I78)</f>
        <v>160000</v>
      </c>
      <c r="J77" s="26">
        <f>J78+J79</f>
        <v>0</v>
      </c>
      <c r="K77" s="26">
        <f>K78+K79</f>
        <v>0</v>
      </c>
      <c r="L77" s="27"/>
      <c r="M77" s="26"/>
      <c r="N77" s="26"/>
      <c r="O77" s="26"/>
      <c r="P77" s="26"/>
      <c r="Q77" s="26"/>
      <c r="R77" s="26">
        <f>R78+R79</f>
        <v>0</v>
      </c>
      <c r="S77" s="23"/>
      <c r="T77" s="23"/>
      <c r="U77" s="177"/>
      <c r="V77" s="10"/>
    </row>
    <row r="78" spans="1:22" ht="41.25" customHeight="1" hidden="1">
      <c r="A78" s="24" t="s">
        <v>52</v>
      </c>
      <c r="B78" s="164">
        <v>951</v>
      </c>
      <c r="C78" s="22" t="s">
        <v>37</v>
      </c>
      <c r="D78" s="22" t="s">
        <v>20</v>
      </c>
      <c r="E78" s="22" t="s">
        <v>94</v>
      </c>
      <c r="F78" s="22" t="s">
        <v>53</v>
      </c>
      <c r="G78" s="23">
        <v>614000</v>
      </c>
      <c r="H78" s="23"/>
      <c r="I78" s="23">
        <v>160000</v>
      </c>
      <c r="J78" s="134"/>
      <c r="K78" s="134"/>
      <c r="L78" s="135"/>
      <c r="M78" s="134"/>
      <c r="N78" s="134"/>
      <c r="O78" s="134"/>
      <c r="P78" s="134"/>
      <c r="Q78" s="134"/>
      <c r="R78" s="134"/>
      <c r="S78" s="47"/>
      <c r="T78" s="47"/>
      <c r="U78" s="179"/>
      <c r="V78" s="10"/>
    </row>
    <row r="79" spans="1:22" ht="38.25" customHeight="1" hidden="1">
      <c r="A79" s="30" t="s">
        <v>60</v>
      </c>
      <c r="B79" s="164">
        <v>951</v>
      </c>
      <c r="C79" s="16" t="s">
        <v>37</v>
      </c>
      <c r="D79" s="16" t="s">
        <v>20</v>
      </c>
      <c r="E79" s="16" t="s">
        <v>94</v>
      </c>
      <c r="F79" s="16" t="s">
        <v>61</v>
      </c>
      <c r="G79" s="17">
        <f>SUM(G80)</f>
        <v>113000</v>
      </c>
      <c r="H79" s="17">
        <f>SUM(H80)</f>
        <v>0</v>
      </c>
      <c r="I79" s="17">
        <f>SUM(I80)</f>
        <v>0</v>
      </c>
      <c r="J79" s="26"/>
      <c r="K79" s="26"/>
      <c r="L79" s="27"/>
      <c r="M79" s="26"/>
      <c r="N79" s="26"/>
      <c r="O79" s="26"/>
      <c r="P79" s="26"/>
      <c r="Q79" s="26"/>
      <c r="R79" s="26"/>
      <c r="S79" s="49"/>
      <c r="T79" s="49"/>
      <c r="U79" s="180"/>
      <c r="V79" s="10"/>
    </row>
    <row r="80" spans="1:22" ht="30.75" customHeight="1" hidden="1">
      <c r="A80" s="24" t="s">
        <v>95</v>
      </c>
      <c r="B80" s="164">
        <v>951</v>
      </c>
      <c r="C80" s="22" t="s">
        <v>37</v>
      </c>
      <c r="D80" s="22" t="s">
        <v>20</v>
      </c>
      <c r="E80" s="22" t="s">
        <v>96</v>
      </c>
      <c r="F80" s="22" t="s">
        <v>97</v>
      </c>
      <c r="G80" s="23">
        <v>113000</v>
      </c>
      <c r="H80" s="23"/>
      <c r="I80" s="23"/>
      <c r="J80" s="134"/>
      <c r="K80" s="134"/>
      <c r="L80" s="135"/>
      <c r="M80" s="134"/>
      <c r="N80" s="134"/>
      <c r="O80" s="134"/>
      <c r="P80" s="134"/>
      <c r="Q80" s="134"/>
      <c r="R80" s="134"/>
      <c r="S80" s="23"/>
      <c r="T80" s="23"/>
      <c r="U80" s="177"/>
      <c r="V80" s="10"/>
    </row>
    <row r="81" spans="1:22" ht="34.5" customHeight="1" hidden="1">
      <c r="A81" s="52" t="s">
        <v>98</v>
      </c>
      <c r="B81" s="164">
        <v>951</v>
      </c>
      <c r="C81" s="46" t="s">
        <v>37</v>
      </c>
      <c r="D81" s="46" t="s">
        <v>40</v>
      </c>
      <c r="E81" s="46" t="s">
        <v>17</v>
      </c>
      <c r="F81" s="46" t="s">
        <v>18</v>
      </c>
      <c r="G81" s="47"/>
      <c r="H81" s="47">
        <f aca="true" t="shared" si="18" ref="H81:K82">H82</f>
        <v>0</v>
      </c>
      <c r="I81" s="47">
        <f t="shared" si="18"/>
        <v>-760000</v>
      </c>
      <c r="J81" s="87">
        <f t="shared" si="18"/>
        <v>0</v>
      </c>
      <c r="K81" s="87">
        <f t="shared" si="18"/>
        <v>0</v>
      </c>
      <c r="L81" s="88"/>
      <c r="M81" s="87"/>
      <c r="N81" s="87"/>
      <c r="O81" s="87"/>
      <c r="P81" s="87"/>
      <c r="Q81" s="87"/>
      <c r="R81" s="87">
        <f>R82</f>
        <v>0</v>
      </c>
      <c r="S81" s="20"/>
      <c r="T81" s="20"/>
      <c r="U81" s="176"/>
      <c r="V81" s="10"/>
    </row>
    <row r="82" spans="1:22" ht="48" customHeight="1" hidden="1">
      <c r="A82" s="41" t="s">
        <v>52</v>
      </c>
      <c r="B82" s="164">
        <v>951</v>
      </c>
      <c r="C82" s="22" t="s">
        <v>37</v>
      </c>
      <c r="D82" s="22" t="s">
        <v>40</v>
      </c>
      <c r="E82" s="22" t="s">
        <v>99</v>
      </c>
      <c r="F82" s="22" t="s">
        <v>18</v>
      </c>
      <c r="G82" s="23"/>
      <c r="H82" s="23">
        <f t="shared" si="18"/>
        <v>0</v>
      </c>
      <c r="I82" s="23">
        <f t="shared" si="18"/>
        <v>-760000</v>
      </c>
      <c r="J82" s="134">
        <f t="shared" si="18"/>
        <v>0</v>
      </c>
      <c r="K82" s="134">
        <f t="shared" si="18"/>
        <v>0</v>
      </c>
      <c r="L82" s="135"/>
      <c r="M82" s="134"/>
      <c r="N82" s="134"/>
      <c r="O82" s="134"/>
      <c r="P82" s="134"/>
      <c r="Q82" s="134"/>
      <c r="R82" s="134">
        <f>R83</f>
        <v>0</v>
      </c>
      <c r="S82" s="17"/>
      <c r="T82" s="17"/>
      <c r="U82" s="175"/>
      <c r="V82" s="10"/>
    </row>
    <row r="83" spans="1:22" ht="50.25" customHeight="1" hidden="1">
      <c r="A83" s="24" t="s">
        <v>75</v>
      </c>
      <c r="B83" s="164">
        <v>951</v>
      </c>
      <c r="C83" s="22" t="s">
        <v>37</v>
      </c>
      <c r="D83" s="22" t="s">
        <v>40</v>
      </c>
      <c r="E83" s="22" t="s">
        <v>99</v>
      </c>
      <c r="F83" s="22" t="s">
        <v>100</v>
      </c>
      <c r="G83" s="23"/>
      <c r="H83" s="23"/>
      <c r="I83" s="23">
        <v>-760000</v>
      </c>
      <c r="J83" s="134"/>
      <c r="K83" s="134"/>
      <c r="L83" s="135"/>
      <c r="M83" s="134"/>
      <c r="N83" s="134"/>
      <c r="O83" s="134"/>
      <c r="P83" s="134"/>
      <c r="Q83" s="134"/>
      <c r="R83" s="134"/>
      <c r="S83" s="23"/>
      <c r="T83" s="23"/>
      <c r="U83" s="177"/>
      <c r="V83" s="10"/>
    </row>
    <row r="84" spans="1:22" ht="43.5" customHeight="1" hidden="1">
      <c r="A84" s="15" t="s">
        <v>101</v>
      </c>
      <c r="B84" s="164">
        <v>951</v>
      </c>
      <c r="C84" s="46" t="s">
        <v>37</v>
      </c>
      <c r="D84" s="46" t="s">
        <v>102</v>
      </c>
      <c r="E84" s="46" t="s">
        <v>17</v>
      </c>
      <c r="F84" s="46" t="s">
        <v>18</v>
      </c>
      <c r="G84" s="47"/>
      <c r="H84" s="47">
        <f aca="true" t="shared" si="19" ref="H84:K85">H85</f>
        <v>0</v>
      </c>
      <c r="I84" s="47">
        <f t="shared" si="19"/>
        <v>0</v>
      </c>
      <c r="J84" s="87">
        <f t="shared" si="19"/>
        <v>0</v>
      </c>
      <c r="K84" s="87">
        <f t="shared" si="19"/>
        <v>0</v>
      </c>
      <c r="L84" s="88"/>
      <c r="M84" s="87"/>
      <c r="N84" s="87"/>
      <c r="O84" s="87"/>
      <c r="P84" s="87"/>
      <c r="Q84" s="87"/>
      <c r="R84" s="87">
        <f>R85</f>
        <v>0</v>
      </c>
      <c r="S84" s="23"/>
      <c r="T84" s="23"/>
      <c r="U84" s="177"/>
      <c r="V84" s="10"/>
    </row>
    <row r="85" spans="1:22" ht="40.5" customHeight="1" hidden="1">
      <c r="A85" s="39" t="s">
        <v>103</v>
      </c>
      <c r="B85" s="164">
        <v>951</v>
      </c>
      <c r="C85" s="48" t="s">
        <v>37</v>
      </c>
      <c r="D85" s="48" t="s">
        <v>102</v>
      </c>
      <c r="E85" s="48" t="s">
        <v>460</v>
      </c>
      <c r="F85" s="48" t="s">
        <v>18</v>
      </c>
      <c r="G85" s="49"/>
      <c r="H85" s="49">
        <f t="shared" si="19"/>
        <v>0</v>
      </c>
      <c r="I85" s="49">
        <f t="shared" si="19"/>
        <v>0</v>
      </c>
      <c r="J85" s="26">
        <f t="shared" si="19"/>
        <v>0</v>
      </c>
      <c r="K85" s="26">
        <f t="shared" si="19"/>
        <v>0</v>
      </c>
      <c r="L85" s="27"/>
      <c r="M85" s="26"/>
      <c r="N85" s="26"/>
      <c r="O85" s="26"/>
      <c r="P85" s="26"/>
      <c r="Q85" s="26"/>
      <c r="R85" s="26">
        <f>R86</f>
        <v>0</v>
      </c>
      <c r="S85" s="49"/>
      <c r="T85" s="49"/>
      <c r="U85" s="180"/>
      <c r="V85" s="10"/>
    </row>
    <row r="86" spans="1:22" ht="25.5" customHeight="1" hidden="1">
      <c r="A86" s="40" t="s">
        <v>404</v>
      </c>
      <c r="B86" s="164">
        <v>951</v>
      </c>
      <c r="C86" s="22" t="s">
        <v>37</v>
      </c>
      <c r="D86" s="22" t="s">
        <v>102</v>
      </c>
      <c r="E86" s="22" t="s">
        <v>460</v>
      </c>
      <c r="F86" s="22" t="s">
        <v>190</v>
      </c>
      <c r="G86" s="23"/>
      <c r="H86" s="23"/>
      <c r="I86" s="23"/>
      <c r="J86" s="134"/>
      <c r="K86" s="134"/>
      <c r="L86" s="135"/>
      <c r="M86" s="134"/>
      <c r="N86" s="134"/>
      <c r="O86" s="134"/>
      <c r="P86" s="134"/>
      <c r="Q86" s="134"/>
      <c r="R86" s="134"/>
      <c r="S86" s="23"/>
      <c r="T86" s="23"/>
      <c r="U86" s="177"/>
      <c r="V86" s="10"/>
    </row>
    <row r="87" spans="1:22" ht="33" customHeight="1">
      <c r="A87" s="34" t="s">
        <v>107</v>
      </c>
      <c r="B87" s="164">
        <v>951</v>
      </c>
      <c r="C87" s="19" t="s">
        <v>37</v>
      </c>
      <c r="D87" s="19" t="s">
        <v>108</v>
      </c>
      <c r="E87" s="19" t="s">
        <v>485</v>
      </c>
      <c r="F87" s="19" t="s">
        <v>18</v>
      </c>
      <c r="G87" s="20">
        <f>SUM(G88)</f>
        <v>274000</v>
      </c>
      <c r="H87" s="20">
        <f>SUM(H88+H92)</f>
        <v>0</v>
      </c>
      <c r="I87" s="87">
        <f>SUM(I88)</f>
        <v>16004</v>
      </c>
      <c r="J87" s="87">
        <f aca="true" t="shared" si="20" ref="J87:V87">SUM(J88)</f>
        <v>0</v>
      </c>
      <c r="K87" s="87">
        <f t="shared" si="20"/>
        <v>0</v>
      </c>
      <c r="L87" s="87">
        <f t="shared" si="20"/>
        <v>0</v>
      </c>
      <c r="M87" s="87">
        <f t="shared" si="20"/>
        <v>0</v>
      </c>
      <c r="N87" s="87">
        <f t="shared" si="20"/>
        <v>0</v>
      </c>
      <c r="O87" s="87">
        <f t="shared" si="20"/>
        <v>0</v>
      </c>
      <c r="P87" s="87">
        <f t="shared" si="20"/>
        <v>0</v>
      </c>
      <c r="Q87" s="87">
        <f t="shared" si="20"/>
        <v>0</v>
      </c>
      <c r="R87" s="87">
        <f t="shared" si="20"/>
        <v>0</v>
      </c>
      <c r="S87" s="87">
        <f t="shared" si="20"/>
        <v>0</v>
      </c>
      <c r="T87" s="87">
        <f t="shared" si="20"/>
        <v>0</v>
      </c>
      <c r="U87" s="87">
        <f t="shared" si="20"/>
        <v>0</v>
      </c>
      <c r="V87" s="87">
        <f t="shared" si="20"/>
        <v>0</v>
      </c>
    </row>
    <row r="88" spans="1:22" ht="33" customHeight="1">
      <c r="A88" s="40" t="s">
        <v>480</v>
      </c>
      <c r="B88" s="164">
        <v>951</v>
      </c>
      <c r="C88" s="16" t="s">
        <v>37</v>
      </c>
      <c r="D88" s="16" t="s">
        <v>108</v>
      </c>
      <c r="E88" s="16" t="s">
        <v>487</v>
      </c>
      <c r="F88" s="16" t="s">
        <v>18</v>
      </c>
      <c r="G88" s="17">
        <f>SUM(G90:G91)</f>
        <v>274000</v>
      </c>
      <c r="H88" s="17">
        <f>SUM(H90:H91)</f>
        <v>0</v>
      </c>
      <c r="I88" s="26">
        <v>16004</v>
      </c>
      <c r="J88" s="26"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>
        <v>0</v>
      </c>
    </row>
    <row r="89" spans="1:22" ht="64.5" customHeight="1">
      <c r="A89" s="40" t="s">
        <v>477</v>
      </c>
      <c r="B89" s="164">
        <v>951</v>
      </c>
      <c r="C89" s="53" t="s">
        <v>37</v>
      </c>
      <c r="D89" s="53" t="s">
        <v>108</v>
      </c>
      <c r="E89" s="16" t="s">
        <v>487</v>
      </c>
      <c r="F89" s="16" t="s">
        <v>476</v>
      </c>
      <c r="G89" s="17"/>
      <c r="H89" s="17"/>
      <c r="I89" s="17"/>
      <c r="J89" s="26">
        <v>0</v>
      </c>
      <c r="K89" s="26"/>
      <c r="L89" s="27"/>
      <c r="M89" s="26"/>
      <c r="N89" s="26"/>
      <c r="O89" s="26"/>
      <c r="P89" s="26"/>
      <c r="Q89" s="26"/>
      <c r="R89" s="26"/>
      <c r="S89" s="23"/>
      <c r="T89" s="23"/>
      <c r="U89" s="177"/>
      <c r="V89" s="10"/>
    </row>
    <row r="90" spans="1:22" ht="22.5" customHeight="1">
      <c r="A90" s="28" t="s">
        <v>478</v>
      </c>
      <c r="B90" s="164">
        <v>951</v>
      </c>
      <c r="C90" s="53" t="s">
        <v>37</v>
      </c>
      <c r="D90" s="53" t="s">
        <v>108</v>
      </c>
      <c r="E90" s="16" t="s">
        <v>487</v>
      </c>
      <c r="F90" s="53" t="s">
        <v>479</v>
      </c>
      <c r="G90" s="17">
        <f>189000+49000</f>
        <v>238000</v>
      </c>
      <c r="H90" s="23"/>
      <c r="I90" s="134">
        <v>16004</v>
      </c>
      <c r="J90" s="134"/>
      <c r="K90" s="134"/>
      <c r="L90" s="135"/>
      <c r="M90" s="134"/>
      <c r="N90" s="134"/>
      <c r="O90" s="134"/>
      <c r="P90" s="134"/>
      <c r="Q90" s="134"/>
      <c r="R90" s="134"/>
      <c r="S90" s="23"/>
      <c r="T90" s="23"/>
      <c r="U90" s="177"/>
      <c r="V90" s="10"/>
    </row>
    <row r="91" spans="1:22" ht="26.25" customHeight="1" hidden="1">
      <c r="A91" s="40" t="s">
        <v>404</v>
      </c>
      <c r="B91" s="164">
        <v>951</v>
      </c>
      <c r="C91" s="22" t="s">
        <v>37</v>
      </c>
      <c r="D91" s="22" t="s">
        <v>108</v>
      </c>
      <c r="E91" s="16" t="s">
        <v>465</v>
      </c>
      <c r="F91" s="22" t="s">
        <v>190</v>
      </c>
      <c r="G91" s="23">
        <f>274000-189000-49000</f>
        <v>36000</v>
      </c>
      <c r="H91" s="23"/>
      <c r="I91" s="134"/>
      <c r="J91" s="134"/>
      <c r="K91" s="134"/>
      <c r="L91" s="135"/>
      <c r="M91" s="134"/>
      <c r="N91" s="134"/>
      <c r="O91" s="134"/>
      <c r="P91" s="134"/>
      <c r="Q91" s="134"/>
      <c r="R91" s="134"/>
      <c r="S91" s="23"/>
      <c r="T91" s="23"/>
      <c r="U91" s="177"/>
      <c r="V91" s="10"/>
    </row>
    <row r="92" spans="1:22" ht="25.5" customHeight="1" hidden="1">
      <c r="A92" s="123" t="s">
        <v>443</v>
      </c>
      <c r="B92" s="164">
        <v>951</v>
      </c>
      <c r="C92" s="48" t="s">
        <v>37</v>
      </c>
      <c r="D92" s="48" t="s">
        <v>108</v>
      </c>
      <c r="E92" s="48" t="s">
        <v>438</v>
      </c>
      <c r="F92" s="48" t="s">
        <v>18</v>
      </c>
      <c r="G92" s="49"/>
      <c r="H92" s="49">
        <f>H93</f>
        <v>0</v>
      </c>
      <c r="I92" s="26"/>
      <c r="J92" s="26"/>
      <c r="K92" s="26"/>
      <c r="L92" s="27"/>
      <c r="M92" s="26"/>
      <c r="N92" s="26"/>
      <c r="O92" s="26"/>
      <c r="P92" s="26"/>
      <c r="Q92" s="26"/>
      <c r="R92" s="26">
        <f>R93</f>
        <v>0</v>
      </c>
      <c r="S92" s="23"/>
      <c r="T92" s="23"/>
      <c r="U92" s="177"/>
      <c r="V92" s="10"/>
    </row>
    <row r="93" spans="1:22" ht="27" customHeight="1" hidden="1">
      <c r="A93" s="40" t="s">
        <v>404</v>
      </c>
      <c r="B93" s="164">
        <v>951</v>
      </c>
      <c r="C93" s="22" t="s">
        <v>37</v>
      </c>
      <c r="D93" s="22" t="s">
        <v>108</v>
      </c>
      <c r="E93" s="22" t="s">
        <v>438</v>
      </c>
      <c r="F93" s="22" t="s">
        <v>190</v>
      </c>
      <c r="G93" s="23"/>
      <c r="H93" s="23"/>
      <c r="I93" s="134"/>
      <c r="J93" s="134"/>
      <c r="K93" s="134"/>
      <c r="L93" s="135"/>
      <c r="M93" s="134"/>
      <c r="N93" s="134"/>
      <c r="O93" s="134"/>
      <c r="P93" s="134"/>
      <c r="Q93" s="134"/>
      <c r="R93" s="134"/>
      <c r="S93" s="56"/>
      <c r="T93" s="56"/>
      <c r="U93" s="182"/>
      <c r="V93" s="10"/>
    </row>
    <row r="94" spans="1:22" ht="27.75" customHeight="1" hidden="1">
      <c r="A94" s="54" t="s">
        <v>115</v>
      </c>
      <c r="B94" s="164">
        <v>951</v>
      </c>
      <c r="C94" s="46" t="s">
        <v>37</v>
      </c>
      <c r="D94" s="46" t="s">
        <v>67</v>
      </c>
      <c r="E94" s="46" t="s">
        <v>17</v>
      </c>
      <c r="F94" s="46" t="s">
        <v>18</v>
      </c>
      <c r="G94" s="47"/>
      <c r="H94" s="47" t="e">
        <f>H95</f>
        <v>#REF!</v>
      </c>
      <c r="I94" s="87">
        <f>I95</f>
        <v>0</v>
      </c>
      <c r="J94" s="87">
        <f>J95</f>
        <v>0</v>
      </c>
      <c r="K94" s="87">
        <f>K95</f>
        <v>0</v>
      </c>
      <c r="L94" s="88"/>
      <c r="M94" s="87"/>
      <c r="N94" s="87"/>
      <c r="O94" s="87"/>
      <c r="P94" s="87"/>
      <c r="Q94" s="87"/>
      <c r="R94" s="87">
        <f>R95</f>
        <v>0</v>
      </c>
      <c r="S94" s="20"/>
      <c r="T94" s="20"/>
      <c r="U94" s="176"/>
      <c r="V94" s="10"/>
    </row>
    <row r="95" spans="1:22" ht="24" customHeight="1" hidden="1">
      <c r="A95" s="40" t="s">
        <v>113</v>
      </c>
      <c r="B95" s="164">
        <v>951</v>
      </c>
      <c r="C95" s="48" t="s">
        <v>37</v>
      </c>
      <c r="D95" s="48" t="s">
        <v>67</v>
      </c>
      <c r="E95" s="48" t="s">
        <v>114</v>
      </c>
      <c r="F95" s="48" t="s">
        <v>18</v>
      </c>
      <c r="G95" s="23"/>
      <c r="H95" s="23" t="e">
        <f>H96+#REF!</f>
        <v>#REF!</v>
      </c>
      <c r="I95" s="134">
        <f>I96</f>
        <v>0</v>
      </c>
      <c r="J95" s="134">
        <f>J96</f>
        <v>0</v>
      </c>
      <c r="K95" s="134">
        <f>K96</f>
        <v>0</v>
      </c>
      <c r="L95" s="135"/>
      <c r="M95" s="134"/>
      <c r="N95" s="134"/>
      <c r="O95" s="134"/>
      <c r="P95" s="134"/>
      <c r="Q95" s="134"/>
      <c r="R95" s="134">
        <f>R96</f>
        <v>0</v>
      </c>
      <c r="S95" s="17"/>
      <c r="T95" s="17"/>
      <c r="U95" s="175"/>
      <c r="V95" s="10"/>
    </row>
    <row r="96" spans="1:22" ht="21" customHeight="1" hidden="1">
      <c r="A96" s="24" t="s">
        <v>60</v>
      </c>
      <c r="B96" s="164">
        <v>951</v>
      </c>
      <c r="C96" s="22" t="s">
        <v>37</v>
      </c>
      <c r="D96" s="22" t="s">
        <v>67</v>
      </c>
      <c r="E96" s="22" t="s">
        <v>114</v>
      </c>
      <c r="F96" s="22" t="s">
        <v>61</v>
      </c>
      <c r="G96" s="23"/>
      <c r="H96" s="23"/>
      <c r="I96" s="134"/>
      <c r="J96" s="134"/>
      <c r="K96" s="134"/>
      <c r="L96" s="135"/>
      <c r="M96" s="134"/>
      <c r="N96" s="134"/>
      <c r="O96" s="134"/>
      <c r="P96" s="134"/>
      <c r="Q96" s="134"/>
      <c r="R96" s="134"/>
      <c r="S96" s="23"/>
      <c r="T96" s="23"/>
      <c r="U96" s="177"/>
      <c r="V96" s="10"/>
    </row>
    <row r="97" spans="1:22" ht="17.25" customHeight="1">
      <c r="A97" s="24" t="s">
        <v>482</v>
      </c>
      <c r="B97" s="164">
        <v>951</v>
      </c>
      <c r="C97" s="22" t="s">
        <v>37</v>
      </c>
      <c r="D97" s="22" t="s">
        <v>108</v>
      </c>
      <c r="E97" s="22" t="s">
        <v>487</v>
      </c>
      <c r="F97" s="22" t="s">
        <v>483</v>
      </c>
      <c r="G97" s="23"/>
      <c r="H97" s="23"/>
      <c r="I97" s="134">
        <v>0</v>
      </c>
      <c r="J97" s="134">
        <v>0</v>
      </c>
      <c r="K97" s="134">
        <v>551</v>
      </c>
      <c r="L97" s="135"/>
      <c r="M97" s="134"/>
      <c r="N97" s="134"/>
      <c r="O97" s="134"/>
      <c r="P97" s="134"/>
      <c r="Q97" s="134"/>
      <c r="R97" s="134">
        <v>551</v>
      </c>
      <c r="S97" s="17"/>
      <c r="T97" s="17"/>
      <c r="U97" s="175"/>
      <c r="V97" s="174">
        <v>0</v>
      </c>
    </row>
    <row r="98" spans="1:22" ht="15" customHeight="1">
      <c r="A98" s="12" t="s">
        <v>116</v>
      </c>
      <c r="B98" s="164">
        <v>951</v>
      </c>
      <c r="C98" s="55" t="s">
        <v>40</v>
      </c>
      <c r="D98" s="55" t="s">
        <v>16</v>
      </c>
      <c r="E98" s="55" t="s">
        <v>485</v>
      </c>
      <c r="F98" s="55" t="s">
        <v>18</v>
      </c>
      <c r="G98" s="56">
        <f>SUM(G99+G102+G109)</f>
        <v>310000</v>
      </c>
      <c r="H98" s="56">
        <f>SUM(H99+H102+H109)</f>
        <v>0</v>
      </c>
      <c r="I98" s="56">
        <f>SUM(I112+I119)</f>
        <v>1858915</v>
      </c>
      <c r="J98" s="56">
        <f aca="true" t="shared" si="21" ref="J98:V98">SUM(J112+J119)</f>
        <v>1259600</v>
      </c>
      <c r="K98" s="56">
        <f t="shared" si="21"/>
        <v>1116956</v>
      </c>
      <c r="L98" s="56">
        <f t="shared" si="21"/>
        <v>0</v>
      </c>
      <c r="M98" s="56">
        <f t="shared" si="21"/>
        <v>0</v>
      </c>
      <c r="N98" s="56">
        <f t="shared" si="21"/>
        <v>0</v>
      </c>
      <c r="O98" s="56">
        <f t="shared" si="21"/>
        <v>0</v>
      </c>
      <c r="P98" s="56">
        <f t="shared" si="21"/>
        <v>0</v>
      </c>
      <c r="Q98" s="56">
        <f t="shared" si="21"/>
        <v>0</v>
      </c>
      <c r="R98" s="56">
        <f t="shared" si="21"/>
        <v>1221080</v>
      </c>
      <c r="S98" s="56">
        <f t="shared" si="21"/>
        <v>0</v>
      </c>
      <c r="T98" s="56">
        <f t="shared" si="21"/>
        <v>0</v>
      </c>
      <c r="U98" s="56">
        <f t="shared" si="21"/>
        <v>0</v>
      </c>
      <c r="V98" s="56">
        <f t="shared" si="21"/>
        <v>1284000</v>
      </c>
    </row>
    <row r="99" spans="1:22" ht="22.5" customHeight="1" hidden="1">
      <c r="A99" s="58" t="s">
        <v>117</v>
      </c>
      <c r="B99" s="164">
        <v>951</v>
      </c>
      <c r="C99" s="19" t="s">
        <v>40</v>
      </c>
      <c r="D99" s="19" t="s">
        <v>20</v>
      </c>
      <c r="E99" s="19" t="s">
        <v>17</v>
      </c>
      <c r="F99" s="19" t="s">
        <v>18</v>
      </c>
      <c r="G99" s="20">
        <f aca="true" t="shared" si="22" ref="G99:K100">SUM(G100)</f>
        <v>310000</v>
      </c>
      <c r="H99" s="20">
        <f t="shared" si="22"/>
        <v>0</v>
      </c>
      <c r="I99" s="20">
        <f t="shared" si="22"/>
        <v>0</v>
      </c>
      <c r="J99" s="87">
        <f t="shared" si="22"/>
        <v>0</v>
      </c>
      <c r="K99" s="87">
        <f t="shared" si="22"/>
        <v>0</v>
      </c>
      <c r="L99" s="88"/>
      <c r="M99" s="87"/>
      <c r="N99" s="87"/>
      <c r="O99" s="87"/>
      <c r="P99" s="87"/>
      <c r="Q99" s="87"/>
      <c r="R99" s="87">
        <f>SUM(R100)</f>
        <v>0</v>
      </c>
      <c r="S99" s="23"/>
      <c r="T99" s="23"/>
      <c r="U99" s="177"/>
      <c r="V99" s="192"/>
    </row>
    <row r="100" spans="1:22" ht="27" customHeight="1" hidden="1">
      <c r="A100" s="41" t="s">
        <v>118</v>
      </c>
      <c r="B100" s="164">
        <v>951</v>
      </c>
      <c r="C100" s="16" t="s">
        <v>40</v>
      </c>
      <c r="D100" s="16" t="s">
        <v>20</v>
      </c>
      <c r="E100" s="16" t="s">
        <v>119</v>
      </c>
      <c r="F100" s="16" t="s">
        <v>18</v>
      </c>
      <c r="G100" s="17">
        <f t="shared" si="22"/>
        <v>310000</v>
      </c>
      <c r="H100" s="17">
        <f t="shared" si="22"/>
        <v>0</v>
      </c>
      <c r="I100" s="17">
        <f t="shared" si="22"/>
        <v>0</v>
      </c>
      <c r="J100" s="26">
        <f t="shared" si="22"/>
        <v>0</v>
      </c>
      <c r="K100" s="26">
        <f t="shared" si="22"/>
        <v>0</v>
      </c>
      <c r="L100" s="27"/>
      <c r="M100" s="26"/>
      <c r="N100" s="26"/>
      <c r="O100" s="26"/>
      <c r="P100" s="26"/>
      <c r="Q100" s="26"/>
      <c r="R100" s="26">
        <f>SUM(R101)</f>
        <v>0</v>
      </c>
      <c r="S100" s="17"/>
      <c r="T100" s="17"/>
      <c r="U100" s="175"/>
      <c r="V100" s="192"/>
    </row>
    <row r="101" spans="1:22" ht="30.75" customHeight="1" hidden="1">
      <c r="A101" s="31" t="s">
        <v>120</v>
      </c>
      <c r="B101" s="164">
        <v>951</v>
      </c>
      <c r="C101" s="22" t="s">
        <v>40</v>
      </c>
      <c r="D101" s="22" t="s">
        <v>20</v>
      </c>
      <c r="E101" s="22" t="s">
        <v>119</v>
      </c>
      <c r="F101" s="22" t="s">
        <v>121</v>
      </c>
      <c r="G101" s="23">
        <v>310000</v>
      </c>
      <c r="H101" s="23"/>
      <c r="I101" s="23"/>
      <c r="J101" s="134"/>
      <c r="K101" s="134"/>
      <c r="L101" s="135"/>
      <c r="M101" s="134"/>
      <c r="N101" s="134"/>
      <c r="O101" s="134"/>
      <c r="P101" s="134"/>
      <c r="Q101" s="134"/>
      <c r="R101" s="134"/>
      <c r="S101" s="23"/>
      <c r="T101" s="23"/>
      <c r="U101" s="177"/>
      <c r="V101" s="192"/>
    </row>
    <row r="102" spans="1:22" ht="29.25" customHeight="1" hidden="1">
      <c r="A102" s="34" t="s">
        <v>122</v>
      </c>
      <c r="B102" s="164">
        <v>951</v>
      </c>
      <c r="C102" s="19" t="s">
        <v>123</v>
      </c>
      <c r="D102" s="19" t="s">
        <v>124</v>
      </c>
      <c r="E102" s="19" t="s">
        <v>17</v>
      </c>
      <c r="F102" s="19" t="s">
        <v>18</v>
      </c>
      <c r="G102" s="20">
        <f>SUM(G106+G103)</f>
        <v>0</v>
      </c>
      <c r="H102" s="20">
        <f>SUM(H106+H103)</f>
        <v>0</v>
      </c>
      <c r="I102" s="20">
        <f>SUM(I106+I103)</f>
        <v>0</v>
      </c>
      <c r="J102" s="87">
        <f>SUM(J104+J105)</f>
        <v>0</v>
      </c>
      <c r="K102" s="87">
        <f>K103</f>
        <v>0</v>
      </c>
      <c r="L102" s="88"/>
      <c r="M102" s="87"/>
      <c r="N102" s="87"/>
      <c r="O102" s="87"/>
      <c r="P102" s="87"/>
      <c r="Q102" s="87"/>
      <c r="R102" s="87">
        <f>R103</f>
        <v>0</v>
      </c>
      <c r="S102" s="23"/>
      <c r="T102" s="23"/>
      <c r="U102" s="177"/>
      <c r="V102" s="192"/>
    </row>
    <row r="103" spans="1:22" ht="19.5" customHeight="1" hidden="1">
      <c r="A103" s="39" t="s">
        <v>454</v>
      </c>
      <c r="B103" s="164">
        <v>951</v>
      </c>
      <c r="C103" s="46" t="s">
        <v>40</v>
      </c>
      <c r="D103" s="46" t="s">
        <v>124</v>
      </c>
      <c r="E103" s="46" t="s">
        <v>455</v>
      </c>
      <c r="F103" s="46" t="s">
        <v>18</v>
      </c>
      <c r="G103" s="17">
        <f>SUM(G105)</f>
        <v>0</v>
      </c>
      <c r="H103" s="17">
        <f>SUM(H105+H104)</f>
        <v>0</v>
      </c>
      <c r="I103" s="17">
        <f>SUM(I105+I104)</f>
        <v>0</v>
      </c>
      <c r="J103" s="87">
        <f>SUM(J104+J105)</f>
        <v>0</v>
      </c>
      <c r="K103" s="26">
        <f>K104</f>
        <v>0</v>
      </c>
      <c r="L103" s="27"/>
      <c r="M103" s="26"/>
      <c r="N103" s="26"/>
      <c r="O103" s="26"/>
      <c r="P103" s="26"/>
      <c r="Q103" s="26"/>
      <c r="R103" s="26">
        <f>R104</f>
        <v>0</v>
      </c>
      <c r="S103" s="20"/>
      <c r="T103" s="20"/>
      <c r="U103" s="176"/>
      <c r="V103" s="192"/>
    </row>
    <row r="104" spans="1:22" ht="37.5" customHeight="1" hidden="1">
      <c r="A104" s="24" t="s">
        <v>401</v>
      </c>
      <c r="B104" s="164">
        <v>951</v>
      </c>
      <c r="C104" s="22" t="s">
        <v>40</v>
      </c>
      <c r="D104" s="22" t="s">
        <v>124</v>
      </c>
      <c r="E104" s="46" t="s">
        <v>455</v>
      </c>
      <c r="F104" s="22" t="s">
        <v>27</v>
      </c>
      <c r="G104" s="60"/>
      <c r="H104" s="60"/>
      <c r="I104" s="60"/>
      <c r="J104" s="134"/>
      <c r="K104" s="134"/>
      <c r="L104" s="135"/>
      <c r="M104" s="134"/>
      <c r="N104" s="134"/>
      <c r="O104" s="134"/>
      <c r="P104" s="134"/>
      <c r="Q104" s="134"/>
      <c r="R104" s="134"/>
      <c r="S104" s="17"/>
      <c r="T104" s="17"/>
      <c r="U104" s="175"/>
      <c r="V104" s="192"/>
    </row>
    <row r="105" spans="1:22" ht="12.75" customHeight="1" hidden="1">
      <c r="A105" s="31" t="s">
        <v>404</v>
      </c>
      <c r="B105" s="164">
        <v>951</v>
      </c>
      <c r="C105" s="22" t="s">
        <v>40</v>
      </c>
      <c r="D105" s="22" t="s">
        <v>124</v>
      </c>
      <c r="E105" s="46" t="s">
        <v>455</v>
      </c>
      <c r="F105" s="22" t="s">
        <v>190</v>
      </c>
      <c r="G105" s="23"/>
      <c r="H105" s="23"/>
      <c r="I105" s="23"/>
      <c r="J105" s="134"/>
      <c r="K105" s="134"/>
      <c r="L105" s="135"/>
      <c r="M105" s="134"/>
      <c r="N105" s="134"/>
      <c r="O105" s="134"/>
      <c r="P105" s="134"/>
      <c r="Q105" s="134"/>
      <c r="R105" s="134"/>
      <c r="S105" s="23"/>
      <c r="T105" s="23"/>
      <c r="U105" s="177"/>
      <c r="V105" s="192"/>
    </row>
    <row r="106" spans="1:22" ht="16.5" customHeight="1" hidden="1">
      <c r="A106" s="41" t="s">
        <v>129</v>
      </c>
      <c r="B106" s="164">
        <v>951</v>
      </c>
      <c r="C106" s="16" t="s">
        <v>40</v>
      </c>
      <c r="D106" s="16" t="s">
        <v>124</v>
      </c>
      <c r="E106" s="16" t="s">
        <v>130</v>
      </c>
      <c r="F106" s="16" t="s">
        <v>18</v>
      </c>
      <c r="G106" s="17">
        <f>SUM(G107:G108)</f>
        <v>0</v>
      </c>
      <c r="H106" s="17">
        <f>SUM(H107:H108)</f>
        <v>0</v>
      </c>
      <c r="I106" s="17">
        <f>SUM(I107:I108)</f>
        <v>0</v>
      </c>
      <c r="J106" s="26">
        <f>SUM(J107:J108)</f>
        <v>0</v>
      </c>
      <c r="K106" s="26">
        <f>SUM(K107:K108)</f>
        <v>0</v>
      </c>
      <c r="L106" s="27"/>
      <c r="M106" s="26"/>
      <c r="N106" s="26"/>
      <c r="O106" s="26"/>
      <c r="P106" s="26"/>
      <c r="Q106" s="26"/>
      <c r="R106" s="26">
        <f>SUM(R107:R108)</f>
        <v>0</v>
      </c>
      <c r="S106" s="23"/>
      <c r="T106" s="23"/>
      <c r="U106" s="177"/>
      <c r="V106" s="192"/>
    </row>
    <row r="107" spans="1:22" ht="61.5" customHeight="1" hidden="1">
      <c r="A107" s="31" t="s">
        <v>131</v>
      </c>
      <c r="B107" s="164">
        <v>951</v>
      </c>
      <c r="C107" s="22" t="s">
        <v>40</v>
      </c>
      <c r="D107" s="22" t="s">
        <v>124</v>
      </c>
      <c r="E107" s="22" t="s">
        <v>130</v>
      </c>
      <c r="F107" s="22" t="s">
        <v>132</v>
      </c>
      <c r="G107" s="23"/>
      <c r="H107" s="23"/>
      <c r="I107" s="23"/>
      <c r="J107" s="134"/>
      <c r="K107" s="134"/>
      <c r="L107" s="135"/>
      <c r="M107" s="134"/>
      <c r="N107" s="134"/>
      <c r="O107" s="134"/>
      <c r="P107" s="134"/>
      <c r="Q107" s="134"/>
      <c r="R107" s="134"/>
      <c r="S107" s="49"/>
      <c r="T107" s="49"/>
      <c r="U107" s="180"/>
      <c r="V107" s="192"/>
    </row>
    <row r="108" spans="1:22" ht="40.5" customHeight="1" hidden="1">
      <c r="A108" s="31" t="s">
        <v>133</v>
      </c>
      <c r="B108" s="164">
        <v>951</v>
      </c>
      <c r="C108" s="22" t="s">
        <v>40</v>
      </c>
      <c r="D108" s="22" t="s">
        <v>124</v>
      </c>
      <c r="E108" s="22" t="s">
        <v>130</v>
      </c>
      <c r="F108" s="22" t="s">
        <v>134</v>
      </c>
      <c r="G108" s="23"/>
      <c r="H108" s="23"/>
      <c r="I108" s="23"/>
      <c r="J108" s="134"/>
      <c r="K108" s="134"/>
      <c r="L108" s="135"/>
      <c r="M108" s="134"/>
      <c r="N108" s="134"/>
      <c r="O108" s="134"/>
      <c r="P108" s="134"/>
      <c r="Q108" s="134"/>
      <c r="R108" s="134"/>
      <c r="S108" s="23"/>
      <c r="T108" s="23"/>
      <c r="U108" s="177"/>
      <c r="V108" s="192"/>
    </row>
    <row r="109" spans="1:22" ht="31.5" customHeight="1" hidden="1">
      <c r="A109" s="34" t="s">
        <v>398</v>
      </c>
      <c r="B109" s="164">
        <v>951</v>
      </c>
      <c r="C109" s="19" t="s">
        <v>123</v>
      </c>
      <c r="D109" s="19" t="s">
        <v>194</v>
      </c>
      <c r="E109" s="19" t="s">
        <v>17</v>
      </c>
      <c r="F109" s="19" t="s">
        <v>18</v>
      </c>
      <c r="G109" s="23"/>
      <c r="H109" s="23"/>
      <c r="I109" s="23"/>
      <c r="J109" s="134">
        <f>J110</f>
        <v>0</v>
      </c>
      <c r="K109" s="134">
        <f aca="true" t="shared" si="23" ref="K109:R110">K110</f>
        <v>0</v>
      </c>
      <c r="L109" s="134">
        <f t="shared" si="23"/>
        <v>0</v>
      </c>
      <c r="M109" s="134">
        <f t="shared" si="23"/>
        <v>0</v>
      </c>
      <c r="N109" s="134">
        <f t="shared" si="23"/>
        <v>0</v>
      </c>
      <c r="O109" s="134">
        <f t="shared" si="23"/>
        <v>0</v>
      </c>
      <c r="P109" s="134">
        <f t="shared" si="23"/>
        <v>0</v>
      </c>
      <c r="Q109" s="134">
        <f t="shared" si="23"/>
        <v>0</v>
      </c>
      <c r="R109" s="134">
        <f t="shared" si="23"/>
        <v>0</v>
      </c>
      <c r="S109" s="62"/>
      <c r="T109" s="62"/>
      <c r="U109" s="184"/>
      <c r="V109" s="192"/>
    </row>
    <row r="110" spans="1:22" ht="25.5" customHeight="1" hidden="1">
      <c r="A110" s="132" t="s">
        <v>399</v>
      </c>
      <c r="B110" s="164">
        <v>951</v>
      </c>
      <c r="C110" s="22" t="s">
        <v>40</v>
      </c>
      <c r="D110" s="22" t="s">
        <v>194</v>
      </c>
      <c r="E110" s="22" t="s">
        <v>419</v>
      </c>
      <c r="F110" s="22" t="s">
        <v>18</v>
      </c>
      <c r="G110" s="23"/>
      <c r="H110" s="23"/>
      <c r="I110" s="23"/>
      <c r="J110" s="134"/>
      <c r="K110" s="134">
        <f t="shared" si="23"/>
        <v>0</v>
      </c>
      <c r="L110" s="134">
        <f t="shared" si="23"/>
        <v>0</v>
      </c>
      <c r="M110" s="134">
        <f t="shared" si="23"/>
        <v>0</v>
      </c>
      <c r="N110" s="134">
        <f t="shared" si="23"/>
        <v>0</v>
      </c>
      <c r="O110" s="134">
        <f t="shared" si="23"/>
        <v>0</v>
      </c>
      <c r="P110" s="134">
        <f t="shared" si="23"/>
        <v>0</v>
      </c>
      <c r="Q110" s="134">
        <f t="shared" si="23"/>
        <v>0</v>
      </c>
      <c r="R110" s="134">
        <f t="shared" si="23"/>
        <v>0</v>
      </c>
      <c r="S110" s="23"/>
      <c r="T110" s="23"/>
      <c r="U110" s="177"/>
      <c r="V110" s="192"/>
    </row>
    <row r="111" spans="1:22" ht="24" customHeight="1" hidden="1">
      <c r="A111" s="40" t="s">
        <v>404</v>
      </c>
      <c r="B111" s="164">
        <v>951</v>
      </c>
      <c r="C111" s="22" t="s">
        <v>40</v>
      </c>
      <c r="D111" s="22" t="s">
        <v>194</v>
      </c>
      <c r="E111" s="22" t="s">
        <v>419</v>
      </c>
      <c r="F111" s="22" t="s">
        <v>190</v>
      </c>
      <c r="G111" s="23"/>
      <c r="H111" s="23"/>
      <c r="I111" s="23"/>
      <c r="J111" s="134"/>
      <c r="K111" s="134">
        <v>0</v>
      </c>
      <c r="L111" s="135"/>
      <c r="M111" s="134"/>
      <c r="N111" s="134"/>
      <c r="O111" s="134"/>
      <c r="P111" s="134"/>
      <c r="Q111" s="134"/>
      <c r="R111" s="134">
        <v>0</v>
      </c>
      <c r="S111" s="23"/>
      <c r="T111" s="23"/>
      <c r="U111" s="177"/>
      <c r="V111" s="192"/>
    </row>
    <row r="112" spans="1:38" ht="23.25" customHeight="1">
      <c r="A112" s="153" t="s">
        <v>441</v>
      </c>
      <c r="B112" s="164">
        <v>951</v>
      </c>
      <c r="C112" s="55" t="s">
        <v>40</v>
      </c>
      <c r="D112" s="55" t="s">
        <v>102</v>
      </c>
      <c r="E112" s="55" t="s">
        <v>18</v>
      </c>
      <c r="F112" s="55" t="s">
        <v>18</v>
      </c>
      <c r="G112" s="23"/>
      <c r="H112" s="23"/>
      <c r="I112" s="134">
        <f>I113+I121</f>
        <v>1858915</v>
      </c>
      <c r="J112" s="134">
        <f>J113+J121</f>
        <v>1259600</v>
      </c>
      <c r="K112" s="134">
        <f aca="true" t="shared" si="24" ref="K112:V112">K113+K121</f>
        <v>1116956</v>
      </c>
      <c r="L112" s="134">
        <f t="shared" si="24"/>
        <v>0</v>
      </c>
      <c r="M112" s="134">
        <f t="shared" si="24"/>
        <v>0</v>
      </c>
      <c r="N112" s="134">
        <f t="shared" si="24"/>
        <v>0</v>
      </c>
      <c r="O112" s="134">
        <f t="shared" si="24"/>
        <v>0</v>
      </c>
      <c r="P112" s="134">
        <f t="shared" si="24"/>
        <v>0</v>
      </c>
      <c r="Q112" s="134">
        <f t="shared" si="24"/>
        <v>0</v>
      </c>
      <c r="R112" s="134">
        <f t="shared" si="24"/>
        <v>1221080</v>
      </c>
      <c r="S112" s="134">
        <f t="shared" si="24"/>
        <v>0</v>
      </c>
      <c r="T112" s="134">
        <f t="shared" si="24"/>
        <v>0</v>
      </c>
      <c r="U112" s="134">
        <f t="shared" si="24"/>
        <v>0</v>
      </c>
      <c r="V112" s="134">
        <f t="shared" si="24"/>
        <v>1284000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1:22" ht="51" customHeight="1">
      <c r="A113" s="173" t="s">
        <v>496</v>
      </c>
      <c r="B113" s="164">
        <v>951</v>
      </c>
      <c r="C113" s="55" t="s">
        <v>40</v>
      </c>
      <c r="D113" s="55" t="s">
        <v>102</v>
      </c>
      <c r="E113" s="55" t="s">
        <v>488</v>
      </c>
      <c r="F113" s="55" t="s">
        <v>18</v>
      </c>
      <c r="G113" s="23"/>
      <c r="H113" s="23"/>
      <c r="I113" s="134">
        <f>I114</f>
        <v>1858915</v>
      </c>
      <c r="J113" s="134">
        <f>J114</f>
        <v>1259600</v>
      </c>
      <c r="K113" s="134">
        <f aca="true" t="shared" si="25" ref="K113:V113">K114</f>
        <v>0</v>
      </c>
      <c r="L113" s="134">
        <f t="shared" si="25"/>
        <v>0</v>
      </c>
      <c r="M113" s="134">
        <f t="shared" si="25"/>
        <v>0</v>
      </c>
      <c r="N113" s="134">
        <f t="shared" si="25"/>
        <v>0</v>
      </c>
      <c r="O113" s="134">
        <f t="shared" si="25"/>
        <v>0</v>
      </c>
      <c r="P113" s="134">
        <f t="shared" si="25"/>
        <v>0</v>
      </c>
      <c r="Q113" s="134">
        <f t="shared" si="25"/>
        <v>0</v>
      </c>
      <c r="R113" s="134">
        <f t="shared" si="25"/>
        <v>0</v>
      </c>
      <c r="S113" s="134">
        <f t="shared" si="25"/>
        <v>0</v>
      </c>
      <c r="T113" s="134">
        <f t="shared" si="25"/>
        <v>0</v>
      </c>
      <c r="U113" s="134">
        <f t="shared" si="25"/>
        <v>0</v>
      </c>
      <c r="V113" s="134">
        <f t="shared" si="25"/>
        <v>1284000</v>
      </c>
    </row>
    <row r="114" spans="1:22" ht="21.75" customHeight="1">
      <c r="A114" s="28" t="s">
        <v>478</v>
      </c>
      <c r="B114" s="164">
        <v>951</v>
      </c>
      <c r="C114" s="48" t="s">
        <v>40</v>
      </c>
      <c r="D114" s="48" t="s">
        <v>102</v>
      </c>
      <c r="E114" s="22" t="s">
        <v>488</v>
      </c>
      <c r="F114" s="48" t="s">
        <v>479</v>
      </c>
      <c r="G114" s="49"/>
      <c r="H114" s="49">
        <f>H115</f>
        <v>0</v>
      </c>
      <c r="I114" s="161">
        <v>1858915</v>
      </c>
      <c r="J114" s="26">
        <v>1259600</v>
      </c>
      <c r="K114" s="26"/>
      <c r="L114" s="26">
        <f aca="true" t="shared" si="26" ref="L114:Q114">SUM(L115)</f>
        <v>0</v>
      </c>
      <c r="M114" s="26">
        <f t="shared" si="26"/>
        <v>0</v>
      </c>
      <c r="N114" s="26">
        <f t="shared" si="26"/>
        <v>0</v>
      </c>
      <c r="O114" s="26">
        <f t="shared" si="26"/>
        <v>0</v>
      </c>
      <c r="P114" s="26">
        <f t="shared" si="26"/>
        <v>0</v>
      </c>
      <c r="Q114" s="26">
        <f t="shared" si="26"/>
        <v>0</v>
      </c>
      <c r="R114" s="26"/>
      <c r="S114" s="23"/>
      <c r="T114" s="23"/>
      <c r="U114" s="177"/>
      <c r="V114" s="174">
        <v>1284000</v>
      </c>
    </row>
    <row r="115" spans="1:22" ht="0.75" customHeight="1" hidden="1">
      <c r="A115" s="40" t="s">
        <v>404</v>
      </c>
      <c r="B115" s="164">
        <v>951</v>
      </c>
      <c r="C115" s="22" t="s">
        <v>40</v>
      </c>
      <c r="D115" s="22" t="s">
        <v>102</v>
      </c>
      <c r="E115" s="22" t="s">
        <v>450</v>
      </c>
      <c r="F115" s="22" t="s">
        <v>18</v>
      </c>
      <c r="G115" s="23"/>
      <c r="H115" s="23"/>
      <c r="I115" s="23"/>
      <c r="J115" s="134">
        <v>67090</v>
      </c>
      <c r="K115" s="134">
        <v>163090</v>
      </c>
      <c r="L115" s="135"/>
      <c r="M115" s="134"/>
      <c r="N115" s="134"/>
      <c r="O115" s="134"/>
      <c r="P115" s="134"/>
      <c r="Q115" s="134"/>
      <c r="R115" s="134"/>
      <c r="S115" s="23"/>
      <c r="T115" s="23"/>
      <c r="U115" s="177"/>
      <c r="V115" s="10"/>
    </row>
    <row r="116" spans="1:22" ht="28.5" customHeight="1" hidden="1">
      <c r="A116" s="152" t="s">
        <v>135</v>
      </c>
      <c r="B116" s="164">
        <v>951</v>
      </c>
      <c r="C116" s="22" t="s">
        <v>40</v>
      </c>
      <c r="D116" s="22" t="s">
        <v>63</v>
      </c>
      <c r="E116" s="22" t="s">
        <v>17</v>
      </c>
      <c r="F116" s="22" t="s">
        <v>18</v>
      </c>
      <c r="G116" s="20">
        <f>SUM(G126+G117)</f>
        <v>105000</v>
      </c>
      <c r="H116" s="20">
        <f>SUM(H126+H117+H124)</f>
        <v>0</v>
      </c>
      <c r="I116" s="20">
        <f>SUM(I126+I117+I124)</f>
        <v>2989748</v>
      </c>
      <c r="J116" s="87">
        <f>SUM(J117)</f>
        <v>0</v>
      </c>
      <c r="K116" s="87">
        <f aca="true" t="shared" si="27" ref="K116:R116">SUM(K117)</f>
        <v>1116956</v>
      </c>
      <c r="L116" s="87">
        <f t="shared" si="27"/>
        <v>0</v>
      </c>
      <c r="M116" s="87">
        <f t="shared" si="27"/>
        <v>0</v>
      </c>
      <c r="N116" s="87">
        <f t="shared" si="27"/>
        <v>0</v>
      </c>
      <c r="O116" s="87">
        <f t="shared" si="27"/>
        <v>0</v>
      </c>
      <c r="P116" s="87">
        <f t="shared" si="27"/>
        <v>0</v>
      </c>
      <c r="Q116" s="87">
        <f t="shared" si="27"/>
        <v>0</v>
      </c>
      <c r="R116" s="87">
        <f t="shared" si="27"/>
        <v>1221080</v>
      </c>
      <c r="S116" s="17"/>
      <c r="T116" s="17"/>
      <c r="U116" s="175"/>
      <c r="V116" s="10"/>
    </row>
    <row r="117" spans="1:38" s="63" customFormat="1" ht="26.25" customHeight="1" hidden="1">
      <c r="A117" s="148" t="s">
        <v>439</v>
      </c>
      <c r="B117" s="164">
        <v>951</v>
      </c>
      <c r="C117" s="48" t="s">
        <v>40</v>
      </c>
      <c r="D117" s="48" t="s">
        <v>63</v>
      </c>
      <c r="E117" s="48" t="s">
        <v>440</v>
      </c>
      <c r="F117" s="48" t="s">
        <v>18</v>
      </c>
      <c r="G117" s="17">
        <f>SUM(G121)</f>
        <v>0</v>
      </c>
      <c r="H117" s="17">
        <f>SUM(H121)</f>
        <v>0</v>
      </c>
      <c r="I117" s="17">
        <f>SUM(I121)</f>
        <v>0</v>
      </c>
      <c r="J117" s="26">
        <f>J121</f>
        <v>0</v>
      </c>
      <c r="K117" s="26">
        <f>K121</f>
        <v>1116956</v>
      </c>
      <c r="L117" s="27"/>
      <c r="M117" s="26"/>
      <c r="N117" s="26"/>
      <c r="O117" s="26"/>
      <c r="P117" s="26"/>
      <c r="Q117" s="26"/>
      <c r="R117" s="26">
        <f>R121</f>
        <v>1221080</v>
      </c>
      <c r="S117" s="23"/>
      <c r="T117" s="23"/>
      <c r="U117" s="177"/>
      <c r="V117" s="10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s="63" customFormat="1" ht="26.25" customHeight="1">
      <c r="A118" s="194" t="s">
        <v>122</v>
      </c>
      <c r="B118" s="164">
        <v>951</v>
      </c>
      <c r="C118" s="46" t="s">
        <v>40</v>
      </c>
      <c r="D118" s="46" t="s">
        <v>124</v>
      </c>
      <c r="E118" s="46" t="s">
        <v>18</v>
      </c>
      <c r="F118" s="46" t="s">
        <v>18</v>
      </c>
      <c r="G118" s="47"/>
      <c r="H118" s="47"/>
      <c r="I118" s="47">
        <f>SUM(I119)</f>
        <v>0</v>
      </c>
      <c r="J118" s="47">
        <f aca="true" t="shared" si="28" ref="J118:V118">SUM(J119)</f>
        <v>0</v>
      </c>
      <c r="K118" s="47">
        <f t="shared" si="28"/>
        <v>0</v>
      </c>
      <c r="L118" s="47">
        <f t="shared" si="28"/>
        <v>0</v>
      </c>
      <c r="M118" s="47">
        <f t="shared" si="28"/>
        <v>0</v>
      </c>
      <c r="N118" s="47">
        <f t="shared" si="28"/>
        <v>0</v>
      </c>
      <c r="O118" s="47">
        <f t="shared" si="28"/>
        <v>0</v>
      </c>
      <c r="P118" s="47">
        <f t="shared" si="28"/>
        <v>0</v>
      </c>
      <c r="Q118" s="47">
        <f t="shared" si="28"/>
        <v>0</v>
      </c>
      <c r="R118" s="47">
        <f t="shared" si="28"/>
        <v>0</v>
      </c>
      <c r="S118" s="47">
        <f t="shared" si="28"/>
        <v>0</v>
      </c>
      <c r="T118" s="47">
        <f t="shared" si="28"/>
        <v>0</v>
      </c>
      <c r="U118" s="47">
        <f t="shared" si="28"/>
        <v>0</v>
      </c>
      <c r="V118" s="47">
        <f t="shared" si="28"/>
        <v>0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63" customFormat="1" ht="26.25" customHeight="1">
      <c r="A119" s="40" t="s">
        <v>480</v>
      </c>
      <c r="B119" s="164">
        <v>951</v>
      </c>
      <c r="C119" s="22" t="s">
        <v>40</v>
      </c>
      <c r="D119" s="48" t="s">
        <v>124</v>
      </c>
      <c r="E119" s="48" t="s">
        <v>487</v>
      </c>
      <c r="F119" s="48" t="s">
        <v>18</v>
      </c>
      <c r="G119" s="17"/>
      <c r="H119" s="17"/>
      <c r="I119" s="26"/>
      <c r="J119" s="26"/>
      <c r="K119" s="26"/>
      <c r="L119" s="27"/>
      <c r="M119" s="26"/>
      <c r="N119" s="26"/>
      <c r="O119" s="26"/>
      <c r="P119" s="26"/>
      <c r="Q119" s="26"/>
      <c r="R119" s="26"/>
      <c r="S119" s="23"/>
      <c r="T119" s="23"/>
      <c r="U119" s="177"/>
      <c r="V119" s="174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63" customFormat="1" ht="26.25" customHeight="1">
      <c r="A120" s="28" t="s">
        <v>478</v>
      </c>
      <c r="B120" s="164">
        <v>951</v>
      </c>
      <c r="C120" s="22" t="s">
        <v>40</v>
      </c>
      <c r="D120" s="48" t="s">
        <v>124</v>
      </c>
      <c r="E120" s="48" t="s">
        <v>487</v>
      </c>
      <c r="F120" s="48" t="s">
        <v>479</v>
      </c>
      <c r="G120" s="17"/>
      <c r="H120" s="17"/>
      <c r="I120" s="26"/>
      <c r="J120" s="26"/>
      <c r="K120" s="26"/>
      <c r="L120" s="27"/>
      <c r="M120" s="26"/>
      <c r="N120" s="26"/>
      <c r="O120" s="26"/>
      <c r="P120" s="26"/>
      <c r="Q120" s="26"/>
      <c r="R120" s="26"/>
      <c r="S120" s="23"/>
      <c r="T120" s="23"/>
      <c r="U120" s="177"/>
      <c r="V120" s="174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22" ht="27.75" customHeight="1">
      <c r="A121" s="40" t="s">
        <v>480</v>
      </c>
      <c r="B121" s="164">
        <v>951</v>
      </c>
      <c r="C121" s="22" t="s">
        <v>40</v>
      </c>
      <c r="D121" s="22" t="s">
        <v>102</v>
      </c>
      <c r="E121" s="22" t="s">
        <v>487</v>
      </c>
      <c r="F121" s="22" t="s">
        <v>18</v>
      </c>
      <c r="G121" s="23"/>
      <c r="H121" s="23"/>
      <c r="I121" s="134">
        <v>0</v>
      </c>
      <c r="J121" s="134">
        <v>0</v>
      </c>
      <c r="K121" s="134">
        <f>SUM(K122+K123)</f>
        <v>1116956</v>
      </c>
      <c r="L121" s="134">
        <f aca="true" t="shared" si="29" ref="L121:R121">SUM(L122+L123)</f>
        <v>0</v>
      </c>
      <c r="M121" s="134">
        <f t="shared" si="29"/>
        <v>0</v>
      </c>
      <c r="N121" s="134">
        <f t="shared" si="29"/>
        <v>0</v>
      </c>
      <c r="O121" s="134">
        <f t="shared" si="29"/>
        <v>0</v>
      </c>
      <c r="P121" s="134">
        <f t="shared" si="29"/>
        <v>0</v>
      </c>
      <c r="Q121" s="134">
        <f t="shared" si="29"/>
        <v>0</v>
      </c>
      <c r="R121" s="134">
        <f t="shared" si="29"/>
        <v>1221080</v>
      </c>
      <c r="S121" s="23"/>
      <c r="T121" s="23"/>
      <c r="U121" s="177"/>
      <c r="V121" s="174">
        <f>SUM(V122+V123)</f>
        <v>0</v>
      </c>
    </row>
    <row r="122" spans="1:22" ht="27.75" customHeight="1">
      <c r="A122" s="28" t="s">
        <v>478</v>
      </c>
      <c r="B122" s="164">
        <v>951</v>
      </c>
      <c r="C122" s="22" t="s">
        <v>40</v>
      </c>
      <c r="D122" s="22" t="s">
        <v>102</v>
      </c>
      <c r="E122" s="22" t="s">
        <v>487</v>
      </c>
      <c r="F122" s="22" t="s">
        <v>479</v>
      </c>
      <c r="G122" s="23"/>
      <c r="H122" s="23"/>
      <c r="I122" s="134"/>
      <c r="J122" s="134"/>
      <c r="K122" s="134">
        <v>1115851</v>
      </c>
      <c r="L122" s="135"/>
      <c r="M122" s="134"/>
      <c r="N122" s="134"/>
      <c r="O122" s="134"/>
      <c r="P122" s="134"/>
      <c r="Q122" s="134"/>
      <c r="R122" s="134">
        <v>1219975</v>
      </c>
      <c r="S122" s="23"/>
      <c r="T122" s="23"/>
      <c r="U122" s="177"/>
      <c r="V122" s="174"/>
    </row>
    <row r="123" spans="1:22" ht="19.5" customHeight="1">
      <c r="A123" s="24" t="s">
        <v>482</v>
      </c>
      <c r="B123" s="164">
        <v>951</v>
      </c>
      <c r="C123" s="22" t="s">
        <v>40</v>
      </c>
      <c r="D123" s="22" t="s">
        <v>102</v>
      </c>
      <c r="E123" s="22" t="s">
        <v>487</v>
      </c>
      <c r="F123" s="22" t="s">
        <v>483</v>
      </c>
      <c r="G123" s="23"/>
      <c r="H123" s="23"/>
      <c r="I123" s="134">
        <v>0</v>
      </c>
      <c r="J123" s="134">
        <v>0</v>
      </c>
      <c r="K123" s="134">
        <v>1105</v>
      </c>
      <c r="L123" s="135"/>
      <c r="M123" s="134"/>
      <c r="N123" s="134"/>
      <c r="O123" s="134"/>
      <c r="P123" s="134"/>
      <c r="Q123" s="134"/>
      <c r="R123" s="134">
        <v>1105</v>
      </c>
      <c r="S123" s="23"/>
      <c r="T123" s="23"/>
      <c r="U123" s="177"/>
      <c r="V123" s="174">
        <v>0</v>
      </c>
    </row>
    <row r="124" spans="1:22" ht="35.25" customHeight="1">
      <c r="A124" s="12" t="s">
        <v>144</v>
      </c>
      <c r="B124" s="164">
        <v>951</v>
      </c>
      <c r="C124" s="55" t="s">
        <v>145</v>
      </c>
      <c r="D124" s="55" t="s">
        <v>16</v>
      </c>
      <c r="E124" s="55" t="s">
        <v>485</v>
      </c>
      <c r="F124" s="55" t="s">
        <v>18</v>
      </c>
      <c r="G124" s="56">
        <f>SUM(G125+G142+G168)</f>
        <v>205000</v>
      </c>
      <c r="H124" s="56">
        <f>SUM(H125+H142+H168)</f>
        <v>0</v>
      </c>
      <c r="I124" s="56">
        <f>I139+I155+I125</f>
        <v>2592248</v>
      </c>
      <c r="J124" s="56">
        <f>J139+J155+J125</f>
        <v>2011707</v>
      </c>
      <c r="K124" s="56">
        <f aca="true" t="shared" si="30" ref="K124:V124">K139+K155+K125</f>
        <v>980181</v>
      </c>
      <c r="L124" s="56">
        <f t="shared" si="30"/>
        <v>218307</v>
      </c>
      <c r="M124" s="56">
        <f t="shared" si="30"/>
        <v>218307</v>
      </c>
      <c r="N124" s="56">
        <f t="shared" si="30"/>
        <v>218307</v>
      </c>
      <c r="O124" s="56">
        <f t="shared" si="30"/>
        <v>218307</v>
      </c>
      <c r="P124" s="56">
        <f t="shared" si="30"/>
        <v>218307</v>
      </c>
      <c r="Q124" s="56">
        <f t="shared" si="30"/>
        <v>218307</v>
      </c>
      <c r="R124" s="56">
        <f t="shared" si="30"/>
        <v>587281</v>
      </c>
      <c r="S124" s="56">
        <f t="shared" si="30"/>
        <v>218307</v>
      </c>
      <c r="T124" s="56">
        <f t="shared" si="30"/>
        <v>218307</v>
      </c>
      <c r="U124" s="56">
        <f t="shared" si="30"/>
        <v>218307</v>
      </c>
      <c r="V124" s="56">
        <f t="shared" si="30"/>
        <v>2032615</v>
      </c>
    </row>
    <row r="125" spans="1:22" ht="23.25" customHeight="1">
      <c r="A125" s="34" t="s">
        <v>146</v>
      </c>
      <c r="B125" s="164">
        <v>951</v>
      </c>
      <c r="C125" s="19" t="s">
        <v>124</v>
      </c>
      <c r="D125" s="19" t="s">
        <v>15</v>
      </c>
      <c r="E125" s="19" t="s">
        <v>485</v>
      </c>
      <c r="F125" s="19" t="s">
        <v>18</v>
      </c>
      <c r="G125" s="20">
        <f>SUM(G126+G131+G134+G136)</f>
        <v>205000</v>
      </c>
      <c r="H125" s="20">
        <f>SUM(H126+H131+H134+H136)</f>
        <v>0</v>
      </c>
      <c r="I125" s="56">
        <f>I126</f>
        <v>397500</v>
      </c>
      <c r="J125" s="56">
        <f>J126</f>
        <v>388307</v>
      </c>
      <c r="K125" s="56">
        <f aca="true" t="shared" si="31" ref="K125:V125">K126</f>
        <v>218307</v>
      </c>
      <c r="L125" s="56">
        <f t="shared" si="31"/>
        <v>218307</v>
      </c>
      <c r="M125" s="56">
        <f t="shared" si="31"/>
        <v>218307</v>
      </c>
      <c r="N125" s="56">
        <f t="shared" si="31"/>
        <v>218307</v>
      </c>
      <c r="O125" s="56">
        <f t="shared" si="31"/>
        <v>218307</v>
      </c>
      <c r="P125" s="56">
        <f t="shared" si="31"/>
        <v>218307</v>
      </c>
      <c r="Q125" s="56">
        <f t="shared" si="31"/>
        <v>218307</v>
      </c>
      <c r="R125" s="56">
        <f t="shared" si="31"/>
        <v>218307</v>
      </c>
      <c r="S125" s="56">
        <f t="shared" si="31"/>
        <v>218307</v>
      </c>
      <c r="T125" s="56">
        <f t="shared" si="31"/>
        <v>218307</v>
      </c>
      <c r="U125" s="56">
        <f t="shared" si="31"/>
        <v>218307</v>
      </c>
      <c r="V125" s="56">
        <f t="shared" si="31"/>
        <v>375305</v>
      </c>
    </row>
    <row r="126" spans="1:22" ht="34.5" customHeight="1">
      <c r="A126" s="40" t="s">
        <v>480</v>
      </c>
      <c r="B126" s="164">
        <v>951</v>
      </c>
      <c r="C126" s="16" t="s">
        <v>124</v>
      </c>
      <c r="D126" s="16" t="s">
        <v>15</v>
      </c>
      <c r="E126" s="16" t="s">
        <v>487</v>
      </c>
      <c r="F126" s="16" t="s">
        <v>18</v>
      </c>
      <c r="G126" s="17">
        <f>SUM(G127:G130)</f>
        <v>105000</v>
      </c>
      <c r="H126" s="17">
        <f>SUM(H127:H130)</f>
        <v>0</v>
      </c>
      <c r="I126" s="26">
        <f>SUM(I127)</f>
        <v>397500</v>
      </c>
      <c r="J126" s="26">
        <f aca="true" t="shared" si="32" ref="J126:V126">SUM(J127)</f>
        <v>388307</v>
      </c>
      <c r="K126" s="26">
        <f t="shared" si="32"/>
        <v>218307</v>
      </c>
      <c r="L126" s="26">
        <f t="shared" si="32"/>
        <v>218307</v>
      </c>
      <c r="M126" s="26">
        <f t="shared" si="32"/>
        <v>218307</v>
      </c>
      <c r="N126" s="26">
        <f t="shared" si="32"/>
        <v>218307</v>
      </c>
      <c r="O126" s="26">
        <f t="shared" si="32"/>
        <v>218307</v>
      </c>
      <c r="P126" s="26">
        <f t="shared" si="32"/>
        <v>218307</v>
      </c>
      <c r="Q126" s="26">
        <f t="shared" si="32"/>
        <v>218307</v>
      </c>
      <c r="R126" s="26">
        <f t="shared" si="32"/>
        <v>218307</v>
      </c>
      <c r="S126" s="26">
        <f t="shared" si="32"/>
        <v>218307</v>
      </c>
      <c r="T126" s="26">
        <f t="shared" si="32"/>
        <v>218307</v>
      </c>
      <c r="U126" s="26">
        <f t="shared" si="32"/>
        <v>218307</v>
      </c>
      <c r="V126" s="26">
        <f t="shared" si="32"/>
        <v>375305</v>
      </c>
    </row>
    <row r="127" spans="1:22" ht="22.5" customHeight="1">
      <c r="A127" s="28" t="s">
        <v>478</v>
      </c>
      <c r="B127" s="164">
        <v>951</v>
      </c>
      <c r="C127" s="22" t="s">
        <v>124</v>
      </c>
      <c r="D127" s="22" t="s">
        <v>15</v>
      </c>
      <c r="E127" s="22" t="s">
        <v>487</v>
      </c>
      <c r="F127" s="22" t="s">
        <v>479</v>
      </c>
      <c r="G127" s="23">
        <v>5000</v>
      </c>
      <c r="H127" s="23"/>
      <c r="I127" s="134">
        <v>397500</v>
      </c>
      <c r="J127" s="134">
        <v>388307</v>
      </c>
      <c r="K127" s="134">
        <v>218307</v>
      </c>
      <c r="L127" s="134">
        <v>218307</v>
      </c>
      <c r="M127" s="134">
        <v>218307</v>
      </c>
      <c r="N127" s="134">
        <v>218307</v>
      </c>
      <c r="O127" s="134">
        <v>218307</v>
      </c>
      <c r="P127" s="134">
        <v>218307</v>
      </c>
      <c r="Q127" s="134">
        <v>218307</v>
      </c>
      <c r="R127" s="134">
        <v>218307</v>
      </c>
      <c r="S127" s="134">
        <v>218307</v>
      </c>
      <c r="T127" s="134">
        <v>218307</v>
      </c>
      <c r="U127" s="134">
        <v>218307</v>
      </c>
      <c r="V127" s="134">
        <v>375305</v>
      </c>
    </row>
    <row r="128" spans="1:22" ht="0.75" customHeight="1" hidden="1">
      <c r="A128" s="64" t="s">
        <v>152</v>
      </c>
      <c r="B128" s="164">
        <v>951</v>
      </c>
      <c r="C128" s="22" t="s">
        <v>124</v>
      </c>
      <c r="D128" s="22" t="s">
        <v>15</v>
      </c>
      <c r="E128" s="22" t="s">
        <v>150</v>
      </c>
      <c r="F128" s="22" t="s">
        <v>153</v>
      </c>
      <c r="G128" s="23"/>
      <c r="H128" s="23"/>
      <c r="I128" s="23"/>
      <c r="J128" s="134"/>
      <c r="K128" s="134"/>
      <c r="L128" s="135"/>
      <c r="M128" s="134"/>
      <c r="N128" s="134"/>
      <c r="O128" s="134"/>
      <c r="P128" s="134"/>
      <c r="Q128" s="134"/>
      <c r="R128" s="134"/>
      <c r="S128" s="23"/>
      <c r="T128" s="23"/>
      <c r="U128" s="177"/>
      <c r="V128" s="10"/>
    </row>
    <row r="129" spans="1:22" ht="22.5" customHeight="1" hidden="1">
      <c r="A129" s="64" t="s">
        <v>154</v>
      </c>
      <c r="B129" s="164">
        <v>951</v>
      </c>
      <c r="C129" s="22" t="s">
        <v>124</v>
      </c>
      <c r="D129" s="22" t="s">
        <v>15</v>
      </c>
      <c r="E129" s="22" t="s">
        <v>150</v>
      </c>
      <c r="F129" s="22" t="s">
        <v>155</v>
      </c>
      <c r="G129" s="23"/>
      <c r="H129" s="23"/>
      <c r="I129" s="23"/>
      <c r="J129" s="134"/>
      <c r="K129" s="134"/>
      <c r="L129" s="135"/>
      <c r="M129" s="134"/>
      <c r="N129" s="134"/>
      <c r="O129" s="134"/>
      <c r="P129" s="134"/>
      <c r="Q129" s="134"/>
      <c r="R129" s="134"/>
      <c r="S129" s="23"/>
      <c r="T129" s="23"/>
      <c r="U129" s="177"/>
      <c r="V129" s="10"/>
    </row>
    <row r="130" spans="1:22" ht="24" customHeight="1" hidden="1">
      <c r="A130" s="126" t="s">
        <v>401</v>
      </c>
      <c r="B130" s="164">
        <v>951</v>
      </c>
      <c r="C130" s="22" t="s">
        <v>124</v>
      </c>
      <c r="D130" s="22" t="s">
        <v>15</v>
      </c>
      <c r="E130" s="16" t="s">
        <v>400</v>
      </c>
      <c r="F130" s="22" t="s">
        <v>27</v>
      </c>
      <c r="G130" s="23">
        <v>100000</v>
      </c>
      <c r="H130" s="23"/>
      <c r="I130" s="23">
        <v>-843000</v>
      </c>
      <c r="J130" s="134"/>
      <c r="K130" s="134"/>
      <c r="L130" s="135"/>
      <c r="M130" s="134"/>
      <c r="N130" s="134"/>
      <c r="O130" s="134"/>
      <c r="P130" s="134"/>
      <c r="Q130" s="134"/>
      <c r="R130" s="134"/>
      <c r="S130" s="26"/>
      <c r="T130" s="26"/>
      <c r="U130" s="185"/>
      <c r="V130" s="10"/>
    </row>
    <row r="131" spans="1:22" ht="22.5" customHeight="1" hidden="1">
      <c r="A131" s="123" t="s">
        <v>403</v>
      </c>
      <c r="B131" s="164">
        <v>951</v>
      </c>
      <c r="C131" s="16" t="s">
        <v>124</v>
      </c>
      <c r="D131" s="16" t="s">
        <v>15</v>
      </c>
      <c r="E131" s="16" t="s">
        <v>402</v>
      </c>
      <c r="F131" s="16" t="s">
        <v>18</v>
      </c>
      <c r="G131" s="17">
        <f>SUM(G132:G133)</f>
        <v>0</v>
      </c>
      <c r="H131" s="17">
        <f>SUM(H132:H133)</f>
        <v>0</v>
      </c>
      <c r="I131" s="17">
        <f>SUM(I132:I133)</f>
        <v>0</v>
      </c>
      <c r="J131" s="26">
        <f>J132</f>
        <v>0</v>
      </c>
      <c r="K131" s="26">
        <f>K132</f>
        <v>0</v>
      </c>
      <c r="L131" s="27"/>
      <c r="M131" s="26"/>
      <c r="N131" s="26"/>
      <c r="O131" s="26"/>
      <c r="P131" s="26"/>
      <c r="Q131" s="26"/>
      <c r="R131" s="26">
        <f>R132</f>
        <v>0</v>
      </c>
      <c r="S131" s="23"/>
      <c r="T131" s="23"/>
      <c r="U131" s="177"/>
      <c r="V131" s="10"/>
    </row>
    <row r="132" spans="1:22" ht="21.75" customHeight="1" hidden="1">
      <c r="A132" s="126" t="s">
        <v>401</v>
      </c>
      <c r="B132" s="164">
        <v>951</v>
      </c>
      <c r="C132" s="22" t="s">
        <v>124</v>
      </c>
      <c r="D132" s="22" t="s">
        <v>15</v>
      </c>
      <c r="E132" s="22" t="s">
        <v>402</v>
      </c>
      <c r="F132" s="22" t="s">
        <v>27</v>
      </c>
      <c r="G132" s="23"/>
      <c r="H132" s="23"/>
      <c r="I132" s="23"/>
      <c r="J132" s="134"/>
      <c r="K132" s="134"/>
      <c r="L132" s="135"/>
      <c r="M132" s="134"/>
      <c r="N132" s="134"/>
      <c r="O132" s="134"/>
      <c r="P132" s="134"/>
      <c r="Q132" s="134"/>
      <c r="R132" s="134"/>
      <c r="S132" s="23"/>
      <c r="T132" s="23"/>
      <c r="U132" s="177"/>
      <c r="V132" s="10"/>
    </row>
    <row r="133" spans="1:22" ht="39" customHeight="1" hidden="1">
      <c r="A133" s="31" t="s">
        <v>160</v>
      </c>
      <c r="B133" s="164">
        <v>951</v>
      </c>
      <c r="C133" s="22" t="s">
        <v>124</v>
      </c>
      <c r="D133" s="22" t="s">
        <v>15</v>
      </c>
      <c r="E133" s="22" t="s">
        <v>161</v>
      </c>
      <c r="F133" s="22" t="s">
        <v>162</v>
      </c>
      <c r="G133" s="23"/>
      <c r="H133" s="23"/>
      <c r="I133" s="23"/>
      <c r="J133" s="134"/>
      <c r="K133" s="134"/>
      <c r="L133" s="135"/>
      <c r="M133" s="134"/>
      <c r="N133" s="134"/>
      <c r="O133" s="134"/>
      <c r="P133" s="134"/>
      <c r="Q133" s="134"/>
      <c r="R133" s="134"/>
      <c r="S133" s="23"/>
      <c r="T133" s="23"/>
      <c r="U133" s="177"/>
      <c r="V133" s="10"/>
    </row>
    <row r="134" spans="1:22" ht="26.25" customHeight="1" hidden="1">
      <c r="A134" s="30" t="s">
        <v>52</v>
      </c>
      <c r="B134" s="164">
        <v>951</v>
      </c>
      <c r="C134" s="16" t="s">
        <v>124</v>
      </c>
      <c r="D134" s="16" t="s">
        <v>15</v>
      </c>
      <c r="E134" s="16" t="s">
        <v>99</v>
      </c>
      <c r="F134" s="16" t="s">
        <v>18</v>
      </c>
      <c r="G134" s="23">
        <f>SUM(G135)</f>
        <v>0</v>
      </c>
      <c r="H134" s="23">
        <f>SUM(H135)</f>
        <v>0</v>
      </c>
      <c r="I134" s="23">
        <f>SUM(I135)</f>
        <v>743000</v>
      </c>
      <c r="J134" s="134">
        <f>SUM(J135)</f>
        <v>0</v>
      </c>
      <c r="K134" s="134">
        <f>SUM(K135)</f>
        <v>0</v>
      </c>
      <c r="L134" s="135"/>
      <c r="M134" s="134"/>
      <c r="N134" s="134"/>
      <c r="O134" s="134"/>
      <c r="P134" s="134"/>
      <c r="Q134" s="134"/>
      <c r="R134" s="134">
        <f>SUM(R135)</f>
        <v>0</v>
      </c>
      <c r="S134" s="23"/>
      <c r="T134" s="23"/>
      <c r="U134" s="177"/>
      <c r="V134" s="10"/>
    </row>
    <row r="135" spans="1:22" ht="48.75" customHeight="1" hidden="1">
      <c r="A135" s="31" t="s">
        <v>147</v>
      </c>
      <c r="B135" s="164">
        <v>951</v>
      </c>
      <c r="C135" s="22" t="s">
        <v>124</v>
      </c>
      <c r="D135" s="22" t="s">
        <v>15</v>
      </c>
      <c r="E135" s="22" t="s">
        <v>99</v>
      </c>
      <c r="F135" s="22" t="s">
        <v>163</v>
      </c>
      <c r="G135" s="23"/>
      <c r="H135" s="23"/>
      <c r="I135" s="23">
        <v>743000</v>
      </c>
      <c r="J135" s="134"/>
      <c r="K135" s="134"/>
      <c r="L135" s="135"/>
      <c r="M135" s="134"/>
      <c r="N135" s="134"/>
      <c r="O135" s="134"/>
      <c r="P135" s="134"/>
      <c r="Q135" s="134"/>
      <c r="R135" s="134"/>
      <c r="S135" s="23"/>
      <c r="T135" s="23"/>
      <c r="U135" s="177"/>
      <c r="V135" s="10"/>
    </row>
    <row r="136" spans="1:22" ht="28.5" customHeight="1" hidden="1">
      <c r="A136" s="65" t="s">
        <v>143</v>
      </c>
      <c r="B136" s="164">
        <v>951</v>
      </c>
      <c r="C136" s="25" t="s">
        <v>124</v>
      </c>
      <c r="D136" s="25" t="s">
        <v>15</v>
      </c>
      <c r="E136" s="25" t="s">
        <v>96</v>
      </c>
      <c r="F136" s="25" t="s">
        <v>18</v>
      </c>
      <c r="G136" s="26">
        <f>SUM(G137+G138)</f>
        <v>100000</v>
      </c>
      <c r="H136" s="26">
        <f>SUM(H137+H138)</f>
        <v>0</v>
      </c>
      <c r="I136" s="26">
        <f>SUM(I137+I138)</f>
        <v>0</v>
      </c>
      <c r="J136" s="26">
        <f>SUM(J137+J138)</f>
        <v>0</v>
      </c>
      <c r="K136" s="26">
        <f>SUM(K137+K138)</f>
        <v>0</v>
      </c>
      <c r="L136" s="27"/>
      <c r="M136" s="26"/>
      <c r="N136" s="26"/>
      <c r="O136" s="26"/>
      <c r="P136" s="26"/>
      <c r="Q136" s="26"/>
      <c r="R136" s="26">
        <f>SUM(R137+R138)</f>
        <v>0</v>
      </c>
      <c r="S136" s="44"/>
      <c r="T136" s="44"/>
      <c r="U136" s="178"/>
      <c r="V136" s="10"/>
    </row>
    <row r="137" spans="1:22" ht="32.25" customHeight="1" hidden="1">
      <c r="A137" s="64" t="s">
        <v>152</v>
      </c>
      <c r="B137" s="164">
        <v>951</v>
      </c>
      <c r="C137" s="22" t="s">
        <v>124</v>
      </c>
      <c r="D137" s="22" t="s">
        <v>15</v>
      </c>
      <c r="E137" s="22" t="s">
        <v>96</v>
      </c>
      <c r="F137" s="22" t="s">
        <v>153</v>
      </c>
      <c r="G137" s="23"/>
      <c r="H137" s="23"/>
      <c r="I137" s="23"/>
      <c r="J137" s="134"/>
      <c r="K137" s="134"/>
      <c r="L137" s="135"/>
      <c r="M137" s="134"/>
      <c r="N137" s="134"/>
      <c r="O137" s="134"/>
      <c r="P137" s="134"/>
      <c r="Q137" s="134"/>
      <c r="R137" s="134"/>
      <c r="S137" s="44"/>
      <c r="T137" s="44"/>
      <c r="U137" s="178"/>
      <c r="V137" s="10"/>
    </row>
    <row r="138" spans="1:22" ht="30" customHeight="1" hidden="1">
      <c r="A138" s="24" t="s">
        <v>164</v>
      </c>
      <c r="B138" s="164">
        <v>951</v>
      </c>
      <c r="C138" s="22" t="s">
        <v>124</v>
      </c>
      <c r="D138" s="22" t="s">
        <v>15</v>
      </c>
      <c r="E138" s="22" t="s">
        <v>96</v>
      </c>
      <c r="F138" s="22" t="s">
        <v>165</v>
      </c>
      <c r="G138" s="23">
        <v>100000</v>
      </c>
      <c r="H138" s="23"/>
      <c r="I138" s="23"/>
      <c r="J138" s="134"/>
      <c r="K138" s="134"/>
      <c r="L138" s="135"/>
      <c r="M138" s="134"/>
      <c r="N138" s="134"/>
      <c r="O138" s="134"/>
      <c r="P138" s="134"/>
      <c r="Q138" s="134"/>
      <c r="R138" s="134"/>
      <c r="S138" s="44"/>
      <c r="T138" s="44"/>
      <c r="U138" s="178"/>
      <c r="V138" s="10"/>
    </row>
    <row r="139" spans="1:22" ht="26.25" customHeight="1">
      <c r="A139" s="66" t="s">
        <v>166</v>
      </c>
      <c r="B139" s="164">
        <v>951</v>
      </c>
      <c r="C139" s="46" t="s">
        <v>124</v>
      </c>
      <c r="D139" s="46" t="s">
        <v>20</v>
      </c>
      <c r="E139" s="46" t="s">
        <v>485</v>
      </c>
      <c r="F139" s="46" t="s">
        <v>18</v>
      </c>
      <c r="G139" s="17">
        <f>SUM(G150)</f>
        <v>0</v>
      </c>
      <c r="H139" s="17">
        <f>SUM(H150+H146)</f>
        <v>0</v>
      </c>
      <c r="I139" s="56">
        <f>SUM(I146)</f>
        <v>294700</v>
      </c>
      <c r="J139" s="56">
        <f>SUM(J140+J142+J144+J146+J149+J152)</f>
        <v>0</v>
      </c>
      <c r="K139" s="56">
        <f aca="true" t="shared" si="33" ref="K139:R139">SUM(K140+K142+K144+K146+K149+K152)</f>
        <v>0</v>
      </c>
      <c r="L139" s="56">
        <f t="shared" si="33"/>
        <v>0</v>
      </c>
      <c r="M139" s="56">
        <f t="shared" si="33"/>
        <v>0</v>
      </c>
      <c r="N139" s="56">
        <f t="shared" si="33"/>
        <v>0</v>
      </c>
      <c r="O139" s="56">
        <f t="shared" si="33"/>
        <v>0</v>
      </c>
      <c r="P139" s="56">
        <f t="shared" si="33"/>
        <v>0</v>
      </c>
      <c r="Q139" s="56">
        <f t="shared" si="33"/>
        <v>0</v>
      </c>
      <c r="R139" s="56">
        <f t="shared" si="33"/>
        <v>0</v>
      </c>
      <c r="S139" s="44"/>
      <c r="T139" s="44"/>
      <c r="U139" s="178"/>
      <c r="V139" s="10"/>
    </row>
    <row r="140" spans="1:22" ht="68.25" customHeight="1" hidden="1">
      <c r="A140" s="155" t="s">
        <v>462</v>
      </c>
      <c r="B140" s="164">
        <v>951</v>
      </c>
      <c r="C140" s="22" t="s">
        <v>124</v>
      </c>
      <c r="D140" s="22" t="s">
        <v>20</v>
      </c>
      <c r="E140" s="22" t="s">
        <v>461</v>
      </c>
      <c r="F140" s="22" t="s">
        <v>18</v>
      </c>
      <c r="G140" s="23"/>
      <c r="H140" s="23"/>
      <c r="I140" s="23"/>
      <c r="J140" s="134"/>
      <c r="K140" s="134"/>
      <c r="L140" s="135"/>
      <c r="M140" s="134"/>
      <c r="N140" s="134"/>
      <c r="O140" s="134"/>
      <c r="P140" s="134"/>
      <c r="Q140" s="134"/>
      <c r="R140" s="134"/>
      <c r="S140" s="44"/>
      <c r="T140" s="44"/>
      <c r="U140" s="178"/>
      <c r="V140" s="10"/>
    </row>
    <row r="141" spans="1:22" ht="39.75" customHeight="1" hidden="1">
      <c r="A141" s="126" t="s">
        <v>401</v>
      </c>
      <c r="B141" s="164">
        <v>951</v>
      </c>
      <c r="C141" s="22" t="s">
        <v>124</v>
      </c>
      <c r="D141" s="22" t="s">
        <v>20</v>
      </c>
      <c r="E141" s="22" t="s">
        <v>461</v>
      </c>
      <c r="F141" s="22" t="s">
        <v>27</v>
      </c>
      <c r="G141" s="23"/>
      <c r="H141" s="23"/>
      <c r="I141" s="23"/>
      <c r="J141" s="134"/>
      <c r="K141" s="134"/>
      <c r="L141" s="135"/>
      <c r="M141" s="134"/>
      <c r="N141" s="134"/>
      <c r="O141" s="134"/>
      <c r="P141" s="134"/>
      <c r="Q141" s="134"/>
      <c r="R141" s="134"/>
      <c r="S141" s="44"/>
      <c r="T141" s="44"/>
      <c r="U141" s="178"/>
      <c r="V141" s="10"/>
    </row>
    <row r="142" spans="1:22" ht="24" customHeight="1" hidden="1">
      <c r="A142" s="155" t="s">
        <v>463</v>
      </c>
      <c r="B142" s="164">
        <v>951</v>
      </c>
      <c r="C142" s="48" t="s">
        <v>124</v>
      </c>
      <c r="D142" s="48" t="s">
        <v>20</v>
      </c>
      <c r="E142" s="53" t="s">
        <v>456</v>
      </c>
      <c r="F142" s="53" t="s">
        <v>18</v>
      </c>
      <c r="G142" s="17"/>
      <c r="H142" s="17"/>
      <c r="I142" s="17"/>
      <c r="J142" s="150"/>
      <c r="K142" s="56">
        <f aca="true" t="shared" si="34" ref="K142:R142">K143</f>
        <v>0</v>
      </c>
      <c r="L142" s="56">
        <f t="shared" si="34"/>
        <v>0</v>
      </c>
      <c r="M142" s="56">
        <f t="shared" si="34"/>
        <v>0</v>
      </c>
      <c r="N142" s="56">
        <f t="shared" si="34"/>
        <v>0</v>
      </c>
      <c r="O142" s="56">
        <f t="shared" si="34"/>
        <v>0</v>
      </c>
      <c r="P142" s="56">
        <f t="shared" si="34"/>
        <v>0</v>
      </c>
      <c r="Q142" s="56">
        <f t="shared" si="34"/>
        <v>0</v>
      </c>
      <c r="R142" s="56">
        <f t="shared" si="34"/>
        <v>0</v>
      </c>
      <c r="S142" s="44"/>
      <c r="T142" s="44"/>
      <c r="U142" s="178"/>
      <c r="V142" s="10"/>
    </row>
    <row r="143" spans="1:22" ht="28.5" customHeight="1" hidden="1">
      <c r="A143" s="126" t="s">
        <v>401</v>
      </c>
      <c r="B143" s="164">
        <v>951</v>
      </c>
      <c r="C143" s="48" t="s">
        <v>124</v>
      </c>
      <c r="D143" s="48" t="s">
        <v>20</v>
      </c>
      <c r="E143" s="53" t="s">
        <v>456</v>
      </c>
      <c r="F143" s="53" t="s">
        <v>27</v>
      </c>
      <c r="G143" s="17"/>
      <c r="H143" s="17"/>
      <c r="I143" s="17"/>
      <c r="J143" s="150"/>
      <c r="K143" s="56"/>
      <c r="L143" s="57"/>
      <c r="M143" s="56"/>
      <c r="N143" s="56"/>
      <c r="O143" s="56"/>
      <c r="P143" s="56"/>
      <c r="Q143" s="56"/>
      <c r="R143" s="56"/>
      <c r="S143" s="17"/>
      <c r="T143" s="17"/>
      <c r="U143" s="175"/>
      <c r="V143" s="10"/>
    </row>
    <row r="144" spans="1:22" ht="22.5" customHeight="1" hidden="1">
      <c r="A144" s="40" t="s">
        <v>464</v>
      </c>
      <c r="B144" s="164">
        <v>951</v>
      </c>
      <c r="C144" s="48" t="s">
        <v>124</v>
      </c>
      <c r="D144" s="48" t="s">
        <v>20</v>
      </c>
      <c r="E144" s="53" t="s">
        <v>459</v>
      </c>
      <c r="F144" s="53" t="s">
        <v>18</v>
      </c>
      <c r="G144" s="17"/>
      <c r="H144" s="17"/>
      <c r="I144" s="17"/>
      <c r="J144" s="150"/>
      <c r="K144" s="56"/>
      <c r="L144" s="57"/>
      <c r="M144" s="56"/>
      <c r="N144" s="56"/>
      <c r="O144" s="56"/>
      <c r="P144" s="56"/>
      <c r="Q144" s="56"/>
      <c r="R144" s="56"/>
      <c r="S144" s="23"/>
      <c r="T144" s="23"/>
      <c r="U144" s="177"/>
      <c r="V144" s="10"/>
    </row>
    <row r="145" spans="1:22" ht="18.75" customHeight="1" hidden="1">
      <c r="A145" s="126" t="s">
        <v>401</v>
      </c>
      <c r="B145" s="164">
        <v>951</v>
      </c>
      <c r="C145" s="48" t="s">
        <v>124</v>
      </c>
      <c r="D145" s="48" t="s">
        <v>20</v>
      </c>
      <c r="E145" s="53" t="s">
        <v>459</v>
      </c>
      <c r="F145" s="53" t="s">
        <v>27</v>
      </c>
      <c r="G145" s="17"/>
      <c r="H145" s="17"/>
      <c r="I145" s="17"/>
      <c r="J145" s="150"/>
      <c r="K145" s="56">
        <f aca="true" t="shared" si="35" ref="K145:R145">K146</f>
        <v>0</v>
      </c>
      <c r="L145" s="56">
        <f t="shared" si="35"/>
        <v>0</v>
      </c>
      <c r="M145" s="56">
        <f t="shared" si="35"/>
        <v>0</v>
      </c>
      <c r="N145" s="56">
        <f t="shared" si="35"/>
        <v>0</v>
      </c>
      <c r="O145" s="56">
        <f t="shared" si="35"/>
        <v>0</v>
      </c>
      <c r="P145" s="56">
        <f t="shared" si="35"/>
        <v>0</v>
      </c>
      <c r="Q145" s="56">
        <f t="shared" si="35"/>
        <v>0</v>
      </c>
      <c r="R145" s="56">
        <f t="shared" si="35"/>
        <v>0</v>
      </c>
      <c r="S145" s="49"/>
      <c r="T145" s="49"/>
      <c r="U145" s="180"/>
      <c r="V145" s="10"/>
    </row>
    <row r="146" spans="1:22" ht="61.5" customHeight="1">
      <c r="A146" s="163" t="s">
        <v>499</v>
      </c>
      <c r="B146" s="164">
        <v>951</v>
      </c>
      <c r="C146" s="156" t="s">
        <v>124</v>
      </c>
      <c r="D146" s="156" t="s">
        <v>20</v>
      </c>
      <c r="E146" s="157" t="s">
        <v>139</v>
      </c>
      <c r="F146" s="157" t="s">
        <v>18</v>
      </c>
      <c r="G146" s="17"/>
      <c r="H146" s="17"/>
      <c r="I146" s="56">
        <f>SUM(I147+I154)</f>
        <v>294700</v>
      </c>
      <c r="J146" s="56">
        <f>SUM(J147+J154)</f>
        <v>0</v>
      </c>
      <c r="K146" s="56">
        <f aca="true" t="shared" si="36" ref="K146:R146">SUM(K147)</f>
        <v>0</v>
      </c>
      <c r="L146" s="56">
        <f t="shared" si="36"/>
        <v>0</v>
      </c>
      <c r="M146" s="56">
        <f t="shared" si="36"/>
        <v>0</v>
      </c>
      <c r="N146" s="56">
        <f t="shared" si="36"/>
        <v>0</v>
      </c>
      <c r="O146" s="56">
        <f t="shared" si="36"/>
        <v>0</v>
      </c>
      <c r="P146" s="56">
        <f t="shared" si="36"/>
        <v>0</v>
      </c>
      <c r="Q146" s="56">
        <f t="shared" si="36"/>
        <v>0</v>
      </c>
      <c r="R146" s="56">
        <f t="shared" si="36"/>
        <v>0</v>
      </c>
      <c r="S146" s="23"/>
      <c r="T146" s="23"/>
      <c r="U146" s="177"/>
      <c r="V146" s="10"/>
    </row>
    <row r="147" spans="1:22" ht="24" customHeight="1">
      <c r="A147" s="28" t="s">
        <v>478</v>
      </c>
      <c r="B147" s="164">
        <v>951</v>
      </c>
      <c r="C147" s="48" t="s">
        <v>124</v>
      </c>
      <c r="D147" s="48" t="s">
        <v>20</v>
      </c>
      <c r="E147" s="53" t="s">
        <v>139</v>
      </c>
      <c r="F147" s="53" t="s">
        <v>479</v>
      </c>
      <c r="G147" s="17"/>
      <c r="H147" s="17"/>
      <c r="I147" s="17"/>
      <c r="J147" s="150"/>
      <c r="K147" s="56">
        <f aca="true" t="shared" si="37" ref="K147:R147">K148</f>
        <v>0</v>
      </c>
      <c r="L147" s="56">
        <f t="shared" si="37"/>
        <v>0</v>
      </c>
      <c r="M147" s="56">
        <f t="shared" si="37"/>
        <v>0</v>
      </c>
      <c r="N147" s="56">
        <f t="shared" si="37"/>
        <v>0</v>
      </c>
      <c r="O147" s="56">
        <f t="shared" si="37"/>
        <v>0</v>
      </c>
      <c r="P147" s="56">
        <f t="shared" si="37"/>
        <v>0</v>
      </c>
      <c r="Q147" s="56">
        <f t="shared" si="37"/>
        <v>0</v>
      </c>
      <c r="R147" s="56">
        <f t="shared" si="37"/>
        <v>0</v>
      </c>
      <c r="S147" s="17"/>
      <c r="T147" s="17"/>
      <c r="U147" s="175"/>
      <c r="V147" s="10"/>
    </row>
    <row r="148" spans="1:22" ht="22.5" customHeight="1" hidden="1">
      <c r="A148" s="40" t="s">
        <v>404</v>
      </c>
      <c r="B148" s="164">
        <v>951</v>
      </c>
      <c r="C148" s="48" t="s">
        <v>124</v>
      </c>
      <c r="D148" s="48" t="s">
        <v>20</v>
      </c>
      <c r="E148" s="53" t="s">
        <v>458</v>
      </c>
      <c r="F148" s="53" t="s">
        <v>190</v>
      </c>
      <c r="G148" s="17"/>
      <c r="H148" s="17"/>
      <c r="I148" s="17"/>
      <c r="J148" s="150"/>
      <c r="K148" s="56"/>
      <c r="L148" s="57"/>
      <c r="M148" s="56"/>
      <c r="N148" s="56"/>
      <c r="O148" s="56"/>
      <c r="P148" s="56"/>
      <c r="Q148" s="56"/>
      <c r="R148" s="56"/>
      <c r="S148" s="23"/>
      <c r="T148" s="23"/>
      <c r="U148" s="177"/>
      <c r="V148" s="10"/>
    </row>
    <row r="149" spans="1:22" ht="19.5" customHeight="1" hidden="1">
      <c r="A149" s="123" t="s">
        <v>169</v>
      </c>
      <c r="B149" s="164">
        <v>951</v>
      </c>
      <c r="C149" s="48" t="s">
        <v>124</v>
      </c>
      <c r="D149" s="48" t="s">
        <v>20</v>
      </c>
      <c r="E149" s="48" t="s">
        <v>405</v>
      </c>
      <c r="F149" s="48" t="s">
        <v>18</v>
      </c>
      <c r="G149" s="17"/>
      <c r="H149" s="17">
        <f>H150</f>
        <v>0</v>
      </c>
      <c r="I149" s="17">
        <f>I150</f>
        <v>9737300</v>
      </c>
      <c r="J149" s="26"/>
      <c r="K149" s="26">
        <f>K150</f>
        <v>0</v>
      </c>
      <c r="L149" s="27"/>
      <c r="M149" s="26"/>
      <c r="N149" s="26"/>
      <c r="O149" s="26"/>
      <c r="P149" s="26"/>
      <c r="Q149" s="26"/>
      <c r="R149" s="26">
        <f>R150</f>
        <v>0</v>
      </c>
      <c r="S149" s="44"/>
      <c r="T149" s="44"/>
      <c r="U149" s="178"/>
      <c r="V149" s="10"/>
    </row>
    <row r="150" spans="1:22" ht="21" customHeight="1" hidden="1">
      <c r="A150" s="40" t="s">
        <v>404</v>
      </c>
      <c r="B150" s="164">
        <v>951</v>
      </c>
      <c r="C150" s="53" t="s">
        <v>124</v>
      </c>
      <c r="D150" s="53" t="s">
        <v>20</v>
      </c>
      <c r="E150" s="53" t="s">
        <v>405</v>
      </c>
      <c r="F150" s="53" t="s">
        <v>190</v>
      </c>
      <c r="G150" s="17"/>
      <c r="H150" s="23"/>
      <c r="I150" s="23">
        <v>9737300</v>
      </c>
      <c r="J150" s="134"/>
      <c r="K150" s="134"/>
      <c r="L150" s="135"/>
      <c r="M150" s="134"/>
      <c r="N150" s="134"/>
      <c r="O150" s="134"/>
      <c r="P150" s="134"/>
      <c r="Q150" s="134"/>
      <c r="R150" s="134"/>
      <c r="S150" s="23"/>
      <c r="T150" s="23"/>
      <c r="U150" s="177"/>
      <c r="V150" s="10"/>
    </row>
    <row r="151" spans="1:22" ht="19.5" customHeight="1" hidden="1">
      <c r="A151" s="68" t="s">
        <v>167</v>
      </c>
      <c r="B151" s="164">
        <v>951</v>
      </c>
      <c r="C151" s="48" t="s">
        <v>124</v>
      </c>
      <c r="D151" s="48" t="s">
        <v>20</v>
      </c>
      <c r="E151" s="48" t="s">
        <v>168</v>
      </c>
      <c r="F151" s="48" t="s">
        <v>18</v>
      </c>
      <c r="G151" s="49"/>
      <c r="H151" s="49"/>
      <c r="I151" s="49"/>
      <c r="J151" s="26"/>
      <c r="K151" s="26"/>
      <c r="L151" s="27"/>
      <c r="M151" s="26"/>
      <c r="N151" s="26"/>
      <c r="O151" s="26"/>
      <c r="P151" s="26"/>
      <c r="Q151" s="26"/>
      <c r="R151" s="26"/>
      <c r="S151" s="23"/>
      <c r="T151" s="23"/>
      <c r="U151" s="177"/>
      <c r="V151" s="10"/>
    </row>
    <row r="152" spans="1:22" ht="15.75" customHeight="1" hidden="1">
      <c r="A152" s="147" t="s">
        <v>448</v>
      </c>
      <c r="B152" s="164">
        <v>951</v>
      </c>
      <c r="C152" s="16" t="s">
        <v>124</v>
      </c>
      <c r="D152" s="16" t="s">
        <v>20</v>
      </c>
      <c r="E152" s="48" t="s">
        <v>426</v>
      </c>
      <c r="F152" s="16" t="s">
        <v>18</v>
      </c>
      <c r="G152" s="17">
        <f>SUM(G153:G166)</f>
        <v>85000</v>
      </c>
      <c r="H152" s="17">
        <f>SUM(H153:H166)</f>
        <v>0</v>
      </c>
      <c r="I152" s="17">
        <f>SUM(I153:I166)</f>
        <v>8366323</v>
      </c>
      <c r="J152" s="26"/>
      <c r="K152" s="26"/>
      <c r="L152" s="27"/>
      <c r="M152" s="26"/>
      <c r="N152" s="26"/>
      <c r="O152" s="26"/>
      <c r="P152" s="26"/>
      <c r="Q152" s="26"/>
      <c r="R152" s="26"/>
      <c r="S152" s="23"/>
      <c r="T152" s="23"/>
      <c r="U152" s="177"/>
      <c r="V152" s="10"/>
    </row>
    <row r="153" spans="1:22" ht="15.75" customHeight="1" hidden="1">
      <c r="A153" s="40" t="s">
        <v>404</v>
      </c>
      <c r="B153" s="164">
        <v>951</v>
      </c>
      <c r="C153" s="22" t="s">
        <v>124</v>
      </c>
      <c r="D153" s="22" t="s">
        <v>20</v>
      </c>
      <c r="E153" s="53" t="s">
        <v>426</v>
      </c>
      <c r="F153" s="22" t="s">
        <v>190</v>
      </c>
      <c r="G153" s="23">
        <f>65000+20000</f>
        <v>85000</v>
      </c>
      <c r="H153" s="23"/>
      <c r="I153" s="23"/>
      <c r="J153" s="134"/>
      <c r="K153" s="134"/>
      <c r="L153" s="135"/>
      <c r="M153" s="134"/>
      <c r="N153" s="134"/>
      <c r="O153" s="134"/>
      <c r="P153" s="134"/>
      <c r="Q153" s="134"/>
      <c r="R153" s="134"/>
      <c r="S153" s="23"/>
      <c r="T153" s="23"/>
      <c r="U153" s="177"/>
      <c r="V153" s="10"/>
    </row>
    <row r="154" spans="1:22" ht="15.75" customHeight="1">
      <c r="A154" s="24" t="s">
        <v>482</v>
      </c>
      <c r="B154" s="164">
        <v>951</v>
      </c>
      <c r="C154" s="22" t="s">
        <v>124</v>
      </c>
      <c r="D154" s="22" t="s">
        <v>20</v>
      </c>
      <c r="E154" s="53" t="s">
        <v>139</v>
      </c>
      <c r="F154" s="22" t="s">
        <v>483</v>
      </c>
      <c r="G154" s="23"/>
      <c r="H154" s="23"/>
      <c r="I154" s="134">
        <v>294700</v>
      </c>
      <c r="J154" s="134"/>
      <c r="K154" s="134"/>
      <c r="L154" s="135"/>
      <c r="M154" s="134"/>
      <c r="N154" s="134"/>
      <c r="O154" s="134"/>
      <c r="P154" s="134"/>
      <c r="Q154" s="134"/>
      <c r="R154" s="134"/>
      <c r="S154" s="23"/>
      <c r="T154" s="23"/>
      <c r="U154" s="177"/>
      <c r="V154" s="10"/>
    </row>
    <row r="155" spans="1:22" ht="15">
      <c r="A155" s="70" t="s">
        <v>171</v>
      </c>
      <c r="B155" s="164">
        <v>951</v>
      </c>
      <c r="C155" s="71" t="s">
        <v>124</v>
      </c>
      <c r="D155" s="71" t="s">
        <v>37</v>
      </c>
      <c r="E155" s="71" t="s">
        <v>485</v>
      </c>
      <c r="F155" s="71" t="s">
        <v>18</v>
      </c>
      <c r="G155" s="23"/>
      <c r="H155" s="23"/>
      <c r="I155" s="56">
        <f>SUM(I156+I159)</f>
        <v>1900048</v>
      </c>
      <c r="J155" s="56">
        <f>SUM(J156+J159)</f>
        <v>1623400</v>
      </c>
      <c r="K155" s="56">
        <f aca="true" t="shared" si="38" ref="K155:V155">SUM(K156+K159)</f>
        <v>761874</v>
      </c>
      <c r="L155" s="56">
        <f t="shared" si="38"/>
        <v>0</v>
      </c>
      <c r="M155" s="56">
        <f t="shared" si="38"/>
        <v>0</v>
      </c>
      <c r="N155" s="56">
        <f t="shared" si="38"/>
        <v>0</v>
      </c>
      <c r="O155" s="56">
        <f t="shared" si="38"/>
        <v>0</v>
      </c>
      <c r="P155" s="56">
        <f t="shared" si="38"/>
        <v>0</v>
      </c>
      <c r="Q155" s="56">
        <f t="shared" si="38"/>
        <v>0</v>
      </c>
      <c r="R155" s="56">
        <f t="shared" si="38"/>
        <v>368974</v>
      </c>
      <c r="S155" s="56">
        <f t="shared" si="38"/>
        <v>0</v>
      </c>
      <c r="T155" s="56">
        <f t="shared" si="38"/>
        <v>0</v>
      </c>
      <c r="U155" s="56">
        <f t="shared" si="38"/>
        <v>0</v>
      </c>
      <c r="V155" s="56">
        <f t="shared" si="38"/>
        <v>1657310</v>
      </c>
    </row>
    <row r="156" spans="1:22" ht="60.75" customHeight="1">
      <c r="A156" s="163" t="s">
        <v>499</v>
      </c>
      <c r="B156" s="164">
        <v>951</v>
      </c>
      <c r="C156" s="71" t="s">
        <v>124</v>
      </c>
      <c r="D156" s="71" t="s">
        <v>37</v>
      </c>
      <c r="E156" s="71" t="s">
        <v>139</v>
      </c>
      <c r="F156" s="71" t="s">
        <v>18</v>
      </c>
      <c r="G156" s="23"/>
      <c r="H156" s="23"/>
      <c r="I156" s="56">
        <f>SUM(I158+I157)</f>
        <v>1849343</v>
      </c>
      <c r="J156" s="56">
        <f>SUM(J158+J157)</f>
        <v>0</v>
      </c>
      <c r="K156" s="56">
        <f aca="true" t="shared" si="39" ref="K156:V156">SUM(K158+K157)</f>
        <v>0</v>
      </c>
      <c r="L156" s="56">
        <f t="shared" si="39"/>
        <v>0</v>
      </c>
      <c r="M156" s="56">
        <f t="shared" si="39"/>
        <v>0</v>
      </c>
      <c r="N156" s="56">
        <f t="shared" si="39"/>
        <v>0</v>
      </c>
      <c r="O156" s="56">
        <f t="shared" si="39"/>
        <v>0</v>
      </c>
      <c r="P156" s="56">
        <f t="shared" si="39"/>
        <v>0</v>
      </c>
      <c r="Q156" s="56">
        <f t="shared" si="39"/>
        <v>0</v>
      </c>
      <c r="R156" s="56">
        <f t="shared" si="39"/>
        <v>0</v>
      </c>
      <c r="S156" s="56">
        <f t="shared" si="39"/>
        <v>0</v>
      </c>
      <c r="T156" s="56">
        <f t="shared" si="39"/>
        <v>0</v>
      </c>
      <c r="U156" s="56">
        <f t="shared" si="39"/>
        <v>0</v>
      </c>
      <c r="V156" s="56">
        <f t="shared" si="39"/>
        <v>0</v>
      </c>
    </row>
    <row r="157" spans="1:22" ht="69.75" customHeight="1">
      <c r="A157" s="40" t="s">
        <v>477</v>
      </c>
      <c r="B157" s="164">
        <v>951</v>
      </c>
      <c r="C157" s="72" t="s">
        <v>124</v>
      </c>
      <c r="D157" s="72" t="s">
        <v>37</v>
      </c>
      <c r="E157" s="72" t="s">
        <v>139</v>
      </c>
      <c r="F157" s="72" t="s">
        <v>476</v>
      </c>
      <c r="G157" s="23"/>
      <c r="H157" s="23"/>
      <c r="I157" s="134"/>
      <c r="J157" s="150"/>
      <c r="K157" s="56"/>
      <c r="L157" s="57"/>
      <c r="M157" s="56"/>
      <c r="N157" s="56"/>
      <c r="O157" s="56"/>
      <c r="P157" s="56"/>
      <c r="Q157" s="56"/>
      <c r="R157" s="56"/>
      <c r="S157" s="23"/>
      <c r="T157" s="23"/>
      <c r="U157" s="177"/>
      <c r="V157" s="10"/>
    </row>
    <row r="158" spans="1:22" ht="24" customHeight="1">
      <c r="A158" s="28" t="s">
        <v>478</v>
      </c>
      <c r="B158" s="164">
        <v>951</v>
      </c>
      <c r="C158" s="72" t="s">
        <v>124</v>
      </c>
      <c r="D158" s="72" t="s">
        <v>37</v>
      </c>
      <c r="E158" s="72" t="s">
        <v>139</v>
      </c>
      <c r="F158" s="72" t="s">
        <v>479</v>
      </c>
      <c r="G158" s="23"/>
      <c r="H158" s="23"/>
      <c r="I158" s="134">
        <v>1849343</v>
      </c>
      <c r="J158" s="134">
        <v>0</v>
      </c>
      <c r="K158" s="134"/>
      <c r="L158" s="135"/>
      <c r="M158" s="134"/>
      <c r="N158" s="134"/>
      <c r="O158" s="134"/>
      <c r="P158" s="134"/>
      <c r="Q158" s="134"/>
      <c r="R158" s="134">
        <v>0</v>
      </c>
      <c r="S158" s="23"/>
      <c r="T158" s="23"/>
      <c r="U158" s="177"/>
      <c r="V158" s="10"/>
    </row>
    <row r="159" spans="1:22" ht="29.25" customHeight="1">
      <c r="A159" s="40" t="s">
        <v>480</v>
      </c>
      <c r="B159" s="164">
        <v>951</v>
      </c>
      <c r="C159" s="72" t="s">
        <v>124</v>
      </c>
      <c r="D159" s="72" t="s">
        <v>37</v>
      </c>
      <c r="E159" s="72" t="s">
        <v>487</v>
      </c>
      <c r="F159" s="72" t="s">
        <v>18</v>
      </c>
      <c r="G159" s="23"/>
      <c r="H159" s="23"/>
      <c r="I159" s="134">
        <f>SUM(I160+I194)</f>
        <v>50705</v>
      </c>
      <c r="J159" s="134">
        <f aca="true" t="shared" si="40" ref="J159:V159">SUM(J160+J194)</f>
        <v>1623400</v>
      </c>
      <c r="K159" s="134">
        <f t="shared" si="40"/>
        <v>761874</v>
      </c>
      <c r="L159" s="134">
        <f t="shared" si="40"/>
        <v>0</v>
      </c>
      <c r="M159" s="134">
        <f t="shared" si="40"/>
        <v>0</v>
      </c>
      <c r="N159" s="134">
        <f t="shared" si="40"/>
        <v>0</v>
      </c>
      <c r="O159" s="134">
        <f t="shared" si="40"/>
        <v>0</v>
      </c>
      <c r="P159" s="134">
        <f t="shared" si="40"/>
        <v>0</v>
      </c>
      <c r="Q159" s="134">
        <f t="shared" si="40"/>
        <v>0</v>
      </c>
      <c r="R159" s="134">
        <f t="shared" si="40"/>
        <v>368974</v>
      </c>
      <c r="S159" s="134">
        <f t="shared" si="40"/>
        <v>0</v>
      </c>
      <c r="T159" s="134">
        <f t="shared" si="40"/>
        <v>0</v>
      </c>
      <c r="U159" s="134">
        <f t="shared" si="40"/>
        <v>0</v>
      </c>
      <c r="V159" s="134">
        <f t="shared" si="40"/>
        <v>1657310</v>
      </c>
    </row>
    <row r="160" spans="1:22" ht="15" customHeight="1">
      <c r="A160" s="24" t="s">
        <v>482</v>
      </c>
      <c r="B160" s="164">
        <v>951</v>
      </c>
      <c r="C160" s="72" t="s">
        <v>124</v>
      </c>
      <c r="D160" s="72" t="s">
        <v>37</v>
      </c>
      <c r="E160" s="72" t="s">
        <v>487</v>
      </c>
      <c r="F160" s="72" t="s">
        <v>483</v>
      </c>
      <c r="G160" s="23"/>
      <c r="H160" s="23"/>
      <c r="I160" s="134">
        <v>30184</v>
      </c>
      <c r="J160" s="134">
        <v>0</v>
      </c>
      <c r="K160" s="134">
        <v>18974</v>
      </c>
      <c r="L160" s="135"/>
      <c r="M160" s="134"/>
      <c r="N160" s="134"/>
      <c r="O160" s="134"/>
      <c r="P160" s="134"/>
      <c r="Q160" s="134"/>
      <c r="R160" s="134">
        <v>18974</v>
      </c>
      <c r="S160" s="23"/>
      <c r="T160" s="23"/>
      <c r="U160" s="177"/>
      <c r="V160" s="174">
        <v>0</v>
      </c>
    </row>
    <row r="161" spans="1:22" ht="27.75" customHeight="1" hidden="1">
      <c r="A161" s="40" t="s">
        <v>404</v>
      </c>
      <c r="B161" s="164">
        <v>951</v>
      </c>
      <c r="C161" s="72" t="s">
        <v>124</v>
      </c>
      <c r="D161" s="72" t="s">
        <v>37</v>
      </c>
      <c r="E161" s="72" t="s">
        <v>442</v>
      </c>
      <c r="F161" s="72" t="s">
        <v>190</v>
      </c>
      <c r="G161" s="23"/>
      <c r="H161" s="23"/>
      <c r="I161" s="134"/>
      <c r="J161" s="134"/>
      <c r="K161" s="134"/>
      <c r="L161" s="135"/>
      <c r="M161" s="134"/>
      <c r="N161" s="134"/>
      <c r="O161" s="134"/>
      <c r="P161" s="134"/>
      <c r="Q161" s="134"/>
      <c r="R161" s="134"/>
      <c r="S161" s="23"/>
      <c r="T161" s="23"/>
      <c r="U161" s="177"/>
      <c r="V161" s="174"/>
    </row>
    <row r="162" spans="1:22" ht="23.25" customHeight="1" hidden="1">
      <c r="A162" s="24" t="s">
        <v>472</v>
      </c>
      <c r="B162" s="164">
        <v>951</v>
      </c>
      <c r="C162" s="72" t="s">
        <v>124</v>
      </c>
      <c r="D162" s="72" t="s">
        <v>37</v>
      </c>
      <c r="E162" s="72" t="s">
        <v>473</v>
      </c>
      <c r="F162" s="72" t="s">
        <v>18</v>
      </c>
      <c r="G162" s="23"/>
      <c r="H162" s="23"/>
      <c r="I162" s="134"/>
      <c r="J162" s="134">
        <f>J178</f>
        <v>0</v>
      </c>
      <c r="K162" s="134">
        <f>K178</f>
        <v>0</v>
      </c>
      <c r="L162" s="135"/>
      <c r="M162" s="134"/>
      <c r="N162" s="134"/>
      <c r="O162" s="134"/>
      <c r="P162" s="134"/>
      <c r="Q162" s="134"/>
      <c r="R162" s="134"/>
      <c r="S162" s="20"/>
      <c r="T162" s="20"/>
      <c r="U162" s="176"/>
      <c r="V162" s="174"/>
    </row>
    <row r="163" spans="1:22" ht="30" customHeight="1" hidden="1">
      <c r="A163" s="64"/>
      <c r="B163" s="164">
        <v>951</v>
      </c>
      <c r="C163" s="72" t="s">
        <v>124</v>
      </c>
      <c r="D163" s="72" t="s">
        <v>37</v>
      </c>
      <c r="E163" s="72" t="s">
        <v>180</v>
      </c>
      <c r="F163" s="72" t="s">
        <v>181</v>
      </c>
      <c r="G163" s="23"/>
      <c r="H163" s="23"/>
      <c r="I163" s="134"/>
      <c r="J163" s="134"/>
      <c r="K163" s="134"/>
      <c r="L163" s="135"/>
      <c r="M163" s="134"/>
      <c r="N163" s="134"/>
      <c r="O163" s="134"/>
      <c r="P163" s="134"/>
      <c r="Q163" s="134"/>
      <c r="R163" s="134"/>
      <c r="S163" s="17"/>
      <c r="T163" s="17"/>
      <c r="U163" s="175"/>
      <c r="V163" s="174"/>
    </row>
    <row r="164" spans="1:22" ht="26.25" customHeight="1" hidden="1">
      <c r="A164" s="64"/>
      <c r="B164" s="164">
        <v>951</v>
      </c>
      <c r="C164" s="72" t="s">
        <v>124</v>
      </c>
      <c r="D164" s="72" t="s">
        <v>37</v>
      </c>
      <c r="E164" s="72" t="s">
        <v>180</v>
      </c>
      <c r="F164" s="72" t="s">
        <v>181</v>
      </c>
      <c r="G164" s="23"/>
      <c r="H164" s="23"/>
      <c r="I164" s="134"/>
      <c r="J164" s="134"/>
      <c r="K164" s="134"/>
      <c r="L164" s="135"/>
      <c r="M164" s="134"/>
      <c r="N164" s="134"/>
      <c r="O164" s="134"/>
      <c r="P164" s="134"/>
      <c r="Q164" s="134"/>
      <c r="R164" s="134"/>
      <c r="S164" s="23"/>
      <c r="T164" s="23"/>
      <c r="U164" s="177"/>
      <c r="V164" s="174"/>
    </row>
    <row r="165" spans="1:22" ht="25.5" customHeight="1" hidden="1">
      <c r="A165" s="64"/>
      <c r="B165" s="164">
        <v>951</v>
      </c>
      <c r="C165" s="72" t="s">
        <v>124</v>
      </c>
      <c r="D165" s="72" t="s">
        <v>37</v>
      </c>
      <c r="E165" s="72" t="s">
        <v>180</v>
      </c>
      <c r="F165" s="72" t="s">
        <v>181</v>
      </c>
      <c r="G165" s="23"/>
      <c r="H165" s="23"/>
      <c r="I165" s="134"/>
      <c r="J165" s="134"/>
      <c r="K165" s="134"/>
      <c r="L165" s="135"/>
      <c r="M165" s="134"/>
      <c r="N165" s="134"/>
      <c r="O165" s="134"/>
      <c r="P165" s="134"/>
      <c r="Q165" s="134"/>
      <c r="R165" s="134"/>
      <c r="S165" s="62"/>
      <c r="T165" s="62"/>
      <c r="U165" s="184"/>
      <c r="V165" s="174"/>
    </row>
    <row r="166" spans="1:22" ht="19.5" customHeight="1" hidden="1">
      <c r="A166" s="64" t="s">
        <v>152</v>
      </c>
      <c r="B166" s="164">
        <v>951</v>
      </c>
      <c r="C166" s="72" t="s">
        <v>124</v>
      </c>
      <c r="D166" s="72" t="s">
        <v>20</v>
      </c>
      <c r="E166" s="72" t="s">
        <v>96</v>
      </c>
      <c r="F166" s="72" t="s">
        <v>153</v>
      </c>
      <c r="G166" s="23"/>
      <c r="H166" s="23"/>
      <c r="I166" s="134">
        <v>2392000</v>
      </c>
      <c r="J166" s="134"/>
      <c r="K166" s="134"/>
      <c r="L166" s="135"/>
      <c r="M166" s="134"/>
      <c r="N166" s="134"/>
      <c r="O166" s="134"/>
      <c r="P166" s="134"/>
      <c r="Q166" s="134"/>
      <c r="R166" s="134"/>
      <c r="S166" s="23"/>
      <c r="T166" s="23"/>
      <c r="U166" s="177"/>
      <c r="V166" s="174"/>
    </row>
    <row r="167" spans="1:22" ht="27" customHeight="1" hidden="1">
      <c r="A167" s="64" t="s">
        <v>154</v>
      </c>
      <c r="B167" s="164">
        <v>951</v>
      </c>
      <c r="C167" s="72" t="s">
        <v>124</v>
      </c>
      <c r="D167" s="72" t="s">
        <v>20</v>
      </c>
      <c r="E167" s="72" t="s">
        <v>96</v>
      </c>
      <c r="F167" s="72" t="s">
        <v>155</v>
      </c>
      <c r="G167" s="23"/>
      <c r="H167" s="23"/>
      <c r="I167" s="134"/>
      <c r="J167" s="134"/>
      <c r="K167" s="134"/>
      <c r="L167" s="135"/>
      <c r="M167" s="134"/>
      <c r="N167" s="134"/>
      <c r="O167" s="134"/>
      <c r="P167" s="134"/>
      <c r="Q167" s="134"/>
      <c r="R167" s="134"/>
      <c r="S167" s="23"/>
      <c r="T167" s="23"/>
      <c r="U167" s="177"/>
      <c r="V167" s="174"/>
    </row>
    <row r="168" spans="1:22" ht="21" customHeight="1" hidden="1">
      <c r="A168" s="74" t="s">
        <v>182</v>
      </c>
      <c r="B168" s="164">
        <v>951</v>
      </c>
      <c r="C168" s="71" t="s">
        <v>124</v>
      </c>
      <c r="D168" s="71" t="s">
        <v>124</v>
      </c>
      <c r="E168" s="75" t="s">
        <v>17</v>
      </c>
      <c r="F168" s="71" t="s">
        <v>18</v>
      </c>
      <c r="G168" s="20">
        <f>SUM(G169+G175+G178+G171+G173)</f>
        <v>0</v>
      </c>
      <c r="H168" s="20">
        <f>SUM(H169+H175+H178+H171+H173)</f>
        <v>0</v>
      </c>
      <c r="I168" s="87">
        <f>SUM(I169+I175+I178+I171+I173)</f>
        <v>0</v>
      </c>
      <c r="J168" s="87">
        <f>SUM(J169+J175+J178+J171+J173)</f>
        <v>0</v>
      </c>
      <c r="K168" s="87">
        <f>SUM(K169+K175+K178+K171+K173)</f>
        <v>0</v>
      </c>
      <c r="L168" s="88"/>
      <c r="M168" s="87"/>
      <c r="N168" s="87"/>
      <c r="O168" s="87"/>
      <c r="P168" s="87"/>
      <c r="Q168" s="87"/>
      <c r="R168" s="87"/>
      <c r="S168" s="23"/>
      <c r="T168" s="23"/>
      <c r="U168" s="177"/>
      <c r="V168" s="174"/>
    </row>
    <row r="169" spans="1:22" ht="21.75" customHeight="1" hidden="1">
      <c r="A169" s="36" t="s">
        <v>36</v>
      </c>
      <c r="B169" s="164">
        <v>951</v>
      </c>
      <c r="C169" s="72" t="s">
        <v>124</v>
      </c>
      <c r="D169" s="72" t="s">
        <v>124</v>
      </c>
      <c r="E169" s="72" t="s">
        <v>24</v>
      </c>
      <c r="F169" s="72" t="s">
        <v>18</v>
      </c>
      <c r="G169" s="17">
        <f>SUM(G170)</f>
        <v>0</v>
      </c>
      <c r="H169" s="17">
        <f>SUM(H170)</f>
        <v>0</v>
      </c>
      <c r="I169" s="26">
        <f>SUM(I170)</f>
        <v>0</v>
      </c>
      <c r="J169" s="26">
        <f>SUM(J170)</f>
        <v>0</v>
      </c>
      <c r="K169" s="26">
        <f>SUM(K170)</f>
        <v>0</v>
      </c>
      <c r="L169" s="27"/>
      <c r="M169" s="26"/>
      <c r="N169" s="26"/>
      <c r="O169" s="26"/>
      <c r="P169" s="26"/>
      <c r="Q169" s="26"/>
      <c r="R169" s="26">
        <f>SUM(R170)</f>
        <v>0</v>
      </c>
      <c r="S169" s="17"/>
      <c r="T169" s="17"/>
      <c r="U169" s="175"/>
      <c r="V169" s="174"/>
    </row>
    <row r="170" spans="1:22" ht="25.5" customHeight="1" hidden="1">
      <c r="A170" s="21" t="s">
        <v>149</v>
      </c>
      <c r="B170" s="164">
        <v>951</v>
      </c>
      <c r="C170" s="72" t="s">
        <v>124</v>
      </c>
      <c r="D170" s="72" t="s">
        <v>124</v>
      </c>
      <c r="E170" s="72" t="s">
        <v>24</v>
      </c>
      <c r="F170" s="72" t="s">
        <v>151</v>
      </c>
      <c r="G170" s="23"/>
      <c r="H170" s="23"/>
      <c r="I170" s="134"/>
      <c r="J170" s="134"/>
      <c r="K170" s="134"/>
      <c r="L170" s="135"/>
      <c r="M170" s="134"/>
      <c r="N170" s="134"/>
      <c r="O170" s="134"/>
      <c r="P170" s="134"/>
      <c r="Q170" s="134"/>
      <c r="R170" s="134"/>
      <c r="S170" s="23"/>
      <c r="T170" s="23"/>
      <c r="U170" s="177"/>
      <c r="V170" s="174"/>
    </row>
    <row r="171" spans="1:22" ht="0.75" customHeight="1" hidden="1">
      <c r="A171" s="76" t="s">
        <v>183</v>
      </c>
      <c r="B171" s="164">
        <v>951</v>
      </c>
      <c r="C171" s="72" t="s">
        <v>124</v>
      </c>
      <c r="D171" s="72" t="s">
        <v>124</v>
      </c>
      <c r="E171" s="72" t="s">
        <v>184</v>
      </c>
      <c r="F171" s="72" t="s">
        <v>18</v>
      </c>
      <c r="G171" s="62">
        <f>SUM(G172)</f>
        <v>0</v>
      </c>
      <c r="H171" s="62">
        <f>SUM(H172)</f>
        <v>0</v>
      </c>
      <c r="I171" s="26">
        <f>SUM(I172)</f>
        <v>0</v>
      </c>
      <c r="J171" s="26">
        <f>SUM(J172)</f>
        <v>0</v>
      </c>
      <c r="K171" s="26">
        <f>SUM(K172)</f>
        <v>0</v>
      </c>
      <c r="L171" s="27"/>
      <c r="M171" s="26"/>
      <c r="N171" s="26"/>
      <c r="O171" s="26"/>
      <c r="P171" s="26"/>
      <c r="Q171" s="26"/>
      <c r="R171" s="26">
        <f>SUM(R172)</f>
        <v>0</v>
      </c>
      <c r="S171" s="23"/>
      <c r="T171" s="23"/>
      <c r="U171" s="177"/>
      <c r="V171" s="174"/>
    </row>
    <row r="172" spans="1:22" ht="0.75" customHeight="1" hidden="1">
      <c r="A172" s="64" t="s">
        <v>152</v>
      </c>
      <c r="B172" s="164">
        <v>951</v>
      </c>
      <c r="C172" s="72" t="s">
        <v>124</v>
      </c>
      <c r="D172" s="72" t="s">
        <v>124</v>
      </c>
      <c r="E172" s="72" t="s">
        <v>184</v>
      </c>
      <c r="F172" s="72" t="s">
        <v>153</v>
      </c>
      <c r="G172" s="23"/>
      <c r="H172" s="23"/>
      <c r="I172" s="134"/>
      <c r="J172" s="134"/>
      <c r="K172" s="134"/>
      <c r="L172" s="135"/>
      <c r="M172" s="134"/>
      <c r="N172" s="134"/>
      <c r="O172" s="134"/>
      <c r="P172" s="134"/>
      <c r="Q172" s="134"/>
      <c r="R172" s="134"/>
      <c r="S172" s="17"/>
      <c r="T172" s="17"/>
      <c r="U172" s="175"/>
      <c r="V172" s="174"/>
    </row>
    <row r="173" spans="1:22" ht="33" customHeight="1" hidden="1">
      <c r="A173" s="64" t="s">
        <v>185</v>
      </c>
      <c r="B173" s="164">
        <v>951</v>
      </c>
      <c r="C173" s="72" t="s">
        <v>124</v>
      </c>
      <c r="D173" s="72" t="s">
        <v>124</v>
      </c>
      <c r="E173" s="72" t="s">
        <v>186</v>
      </c>
      <c r="F173" s="72" t="s">
        <v>18</v>
      </c>
      <c r="G173" s="23">
        <f>SUM(G174)</f>
        <v>0</v>
      </c>
      <c r="H173" s="23">
        <f>SUM(H174)</f>
        <v>0</v>
      </c>
      <c r="I173" s="134">
        <f>SUM(I174)</f>
        <v>0</v>
      </c>
      <c r="J173" s="134">
        <f>SUM(J174)</f>
        <v>0</v>
      </c>
      <c r="K173" s="134">
        <f>SUM(K174)</f>
        <v>0</v>
      </c>
      <c r="L173" s="135"/>
      <c r="M173" s="134"/>
      <c r="N173" s="134"/>
      <c r="O173" s="134"/>
      <c r="P173" s="134"/>
      <c r="Q173" s="134"/>
      <c r="R173" s="134">
        <f>SUM(R174)</f>
        <v>0</v>
      </c>
      <c r="S173" s="23"/>
      <c r="T173" s="23"/>
      <c r="U173" s="177"/>
      <c r="V173" s="174"/>
    </row>
    <row r="174" spans="1:22" ht="34.5" customHeight="1" hidden="1">
      <c r="A174" s="64" t="s">
        <v>154</v>
      </c>
      <c r="B174" s="164">
        <v>951</v>
      </c>
      <c r="C174" s="72" t="s">
        <v>124</v>
      </c>
      <c r="D174" s="72" t="s">
        <v>124</v>
      </c>
      <c r="E174" s="72" t="s">
        <v>186</v>
      </c>
      <c r="F174" s="72" t="s">
        <v>155</v>
      </c>
      <c r="G174" s="23"/>
      <c r="H174" s="23"/>
      <c r="I174" s="134"/>
      <c r="J174" s="134"/>
      <c r="K174" s="134"/>
      <c r="L174" s="135"/>
      <c r="M174" s="134"/>
      <c r="N174" s="134"/>
      <c r="O174" s="134"/>
      <c r="P174" s="134"/>
      <c r="Q174" s="134"/>
      <c r="R174" s="134"/>
      <c r="S174" s="26"/>
      <c r="T174" s="26"/>
      <c r="U174" s="185"/>
      <c r="V174" s="174"/>
    </row>
    <row r="175" spans="1:22" ht="33.75" customHeight="1" hidden="1">
      <c r="A175" s="41" t="s">
        <v>187</v>
      </c>
      <c r="B175" s="164">
        <v>951</v>
      </c>
      <c r="C175" s="72" t="s">
        <v>124</v>
      </c>
      <c r="D175" s="72" t="s">
        <v>124</v>
      </c>
      <c r="E175" s="72" t="s">
        <v>188</v>
      </c>
      <c r="F175" s="72" t="s">
        <v>18</v>
      </c>
      <c r="G175" s="17">
        <f>SUM(G176:G177)</f>
        <v>0</v>
      </c>
      <c r="H175" s="17">
        <f>SUM(H176:H177)</f>
        <v>0</v>
      </c>
      <c r="I175" s="26">
        <f>SUM(I176:I177)</f>
        <v>0</v>
      </c>
      <c r="J175" s="26">
        <f>SUM(J176:J177)</f>
        <v>0</v>
      </c>
      <c r="K175" s="26">
        <f>SUM(K176:K177)</f>
        <v>0</v>
      </c>
      <c r="L175" s="27"/>
      <c r="M175" s="26"/>
      <c r="N175" s="26"/>
      <c r="O175" s="26"/>
      <c r="P175" s="26"/>
      <c r="Q175" s="26"/>
      <c r="R175" s="26">
        <f>SUM(R176:R177)</f>
        <v>0</v>
      </c>
      <c r="S175" s="23"/>
      <c r="T175" s="23"/>
      <c r="U175" s="177"/>
      <c r="V175" s="174"/>
    </row>
    <row r="176" spans="1:22" ht="26.25" customHeight="1" hidden="1">
      <c r="A176" s="24" t="s">
        <v>149</v>
      </c>
      <c r="B176" s="164">
        <v>951</v>
      </c>
      <c r="C176" s="72" t="s">
        <v>124</v>
      </c>
      <c r="D176" s="72" t="s">
        <v>124</v>
      </c>
      <c r="E176" s="72" t="s">
        <v>188</v>
      </c>
      <c r="F176" s="72" t="s">
        <v>151</v>
      </c>
      <c r="G176" s="23">
        <f>2833000-2833000</f>
        <v>0</v>
      </c>
      <c r="H176" s="23"/>
      <c r="I176" s="134"/>
      <c r="J176" s="134"/>
      <c r="K176" s="134"/>
      <c r="L176" s="135"/>
      <c r="M176" s="134"/>
      <c r="N176" s="134"/>
      <c r="O176" s="134"/>
      <c r="P176" s="134"/>
      <c r="Q176" s="134"/>
      <c r="R176" s="134"/>
      <c r="S176" s="23"/>
      <c r="T176" s="23"/>
      <c r="U176" s="177"/>
      <c r="V176" s="174"/>
    </row>
    <row r="177" spans="1:22" ht="31.5" customHeight="1" hidden="1">
      <c r="A177" s="24" t="s">
        <v>189</v>
      </c>
      <c r="B177" s="164">
        <v>951</v>
      </c>
      <c r="C177" s="72" t="s">
        <v>124</v>
      </c>
      <c r="D177" s="72" t="s">
        <v>124</v>
      </c>
      <c r="E177" s="72" t="s">
        <v>188</v>
      </c>
      <c r="F177" s="72" t="s">
        <v>190</v>
      </c>
      <c r="G177" s="23"/>
      <c r="H177" s="23"/>
      <c r="I177" s="134"/>
      <c r="J177" s="134"/>
      <c r="K177" s="134"/>
      <c r="L177" s="135"/>
      <c r="M177" s="134"/>
      <c r="N177" s="134"/>
      <c r="O177" s="134"/>
      <c r="P177" s="134"/>
      <c r="Q177" s="134"/>
      <c r="R177" s="134"/>
      <c r="S177" s="56"/>
      <c r="T177" s="56"/>
      <c r="U177" s="182"/>
      <c r="V177" s="174"/>
    </row>
    <row r="178" spans="1:22" ht="31.5" customHeight="1" hidden="1">
      <c r="A178" s="40" t="s">
        <v>404</v>
      </c>
      <c r="B178" s="164">
        <v>951</v>
      </c>
      <c r="C178" s="72" t="s">
        <v>124</v>
      </c>
      <c r="D178" s="72" t="s">
        <v>37</v>
      </c>
      <c r="E178" s="72" t="s">
        <v>473</v>
      </c>
      <c r="F178" s="72" t="s">
        <v>190</v>
      </c>
      <c r="G178" s="17">
        <f>SUM(G179:G179)</f>
        <v>0</v>
      </c>
      <c r="H178" s="17">
        <f>SUM(H179:H179)</f>
        <v>0</v>
      </c>
      <c r="I178" s="26">
        <f>SUM(I179:I179)</f>
        <v>0</v>
      </c>
      <c r="J178" s="26"/>
      <c r="K178" s="26"/>
      <c r="L178" s="27"/>
      <c r="M178" s="26"/>
      <c r="N178" s="26"/>
      <c r="O178" s="26"/>
      <c r="P178" s="26"/>
      <c r="Q178" s="26"/>
      <c r="R178" s="26"/>
      <c r="S178" s="56"/>
      <c r="T178" s="56"/>
      <c r="U178" s="182"/>
      <c r="V178" s="174"/>
    </row>
    <row r="179" spans="1:22" ht="33.75" customHeight="1" hidden="1">
      <c r="A179" s="127" t="s">
        <v>446</v>
      </c>
      <c r="B179" s="164">
        <v>951</v>
      </c>
      <c r="C179" s="72" t="s">
        <v>124</v>
      </c>
      <c r="D179" s="72" t="s">
        <v>37</v>
      </c>
      <c r="E179" s="72" t="s">
        <v>444</v>
      </c>
      <c r="F179" s="72" t="s">
        <v>18</v>
      </c>
      <c r="G179" s="23"/>
      <c r="H179" s="23"/>
      <c r="I179" s="134"/>
      <c r="J179" s="26"/>
      <c r="K179" s="134"/>
      <c r="L179" s="135"/>
      <c r="M179" s="134"/>
      <c r="N179" s="134"/>
      <c r="O179" s="134"/>
      <c r="P179" s="134"/>
      <c r="Q179" s="134"/>
      <c r="R179" s="134">
        <f>R180</f>
        <v>0</v>
      </c>
      <c r="S179" s="56"/>
      <c r="T179" s="56"/>
      <c r="U179" s="182"/>
      <c r="V179" s="174"/>
    </row>
    <row r="180" spans="1:22" ht="33" customHeight="1" hidden="1">
      <c r="A180" s="40" t="s">
        <v>404</v>
      </c>
      <c r="B180" s="164">
        <v>951</v>
      </c>
      <c r="C180" s="72" t="s">
        <v>124</v>
      </c>
      <c r="D180" s="72" t="s">
        <v>37</v>
      </c>
      <c r="E180" s="72" t="s">
        <v>444</v>
      </c>
      <c r="F180" s="72" t="s">
        <v>190</v>
      </c>
      <c r="G180" s="26">
        <f>SUM(G181)</f>
        <v>0</v>
      </c>
      <c r="H180" s="26">
        <f>SUM(H181)</f>
        <v>0</v>
      </c>
      <c r="I180" s="26">
        <f>SUM(I181)</f>
        <v>0</v>
      </c>
      <c r="J180" s="26"/>
      <c r="K180" s="26"/>
      <c r="L180" s="27"/>
      <c r="M180" s="26"/>
      <c r="N180" s="26"/>
      <c r="O180" s="26"/>
      <c r="P180" s="26"/>
      <c r="Q180" s="26"/>
      <c r="R180" s="26"/>
      <c r="S180" s="56"/>
      <c r="T180" s="56"/>
      <c r="U180" s="182"/>
      <c r="V180" s="174"/>
    </row>
    <row r="181" spans="1:22" ht="31.5" customHeight="1" hidden="1">
      <c r="A181" s="127" t="s">
        <v>466</v>
      </c>
      <c r="B181" s="164">
        <v>951</v>
      </c>
      <c r="C181" s="72" t="s">
        <v>124</v>
      </c>
      <c r="D181" s="72" t="s">
        <v>37</v>
      </c>
      <c r="E181" s="72" t="s">
        <v>467</v>
      </c>
      <c r="F181" s="72" t="s">
        <v>18</v>
      </c>
      <c r="G181" s="23"/>
      <c r="H181" s="23"/>
      <c r="I181" s="134"/>
      <c r="J181" s="134"/>
      <c r="K181" s="134"/>
      <c r="L181" s="135"/>
      <c r="M181" s="134"/>
      <c r="N181" s="134"/>
      <c r="O181" s="134"/>
      <c r="P181" s="134"/>
      <c r="Q181" s="134"/>
      <c r="R181" s="134"/>
      <c r="S181" s="20"/>
      <c r="T181" s="20"/>
      <c r="U181" s="176"/>
      <c r="V181" s="174"/>
    </row>
    <row r="182" spans="1:22" ht="27" customHeight="1" hidden="1">
      <c r="A182" s="40" t="s">
        <v>404</v>
      </c>
      <c r="B182" s="164">
        <v>951</v>
      </c>
      <c r="C182" s="72" t="s">
        <v>124</v>
      </c>
      <c r="D182" s="72" t="s">
        <v>37</v>
      </c>
      <c r="E182" s="72" t="s">
        <v>467</v>
      </c>
      <c r="F182" s="72" t="s">
        <v>190</v>
      </c>
      <c r="G182" s="23"/>
      <c r="H182" s="23"/>
      <c r="I182" s="134"/>
      <c r="J182" s="134"/>
      <c r="K182" s="134"/>
      <c r="L182" s="135"/>
      <c r="M182" s="134"/>
      <c r="N182" s="134"/>
      <c r="O182" s="134"/>
      <c r="P182" s="134"/>
      <c r="Q182" s="134"/>
      <c r="R182" s="134"/>
      <c r="S182" s="17"/>
      <c r="T182" s="17"/>
      <c r="U182" s="175"/>
      <c r="V182" s="174"/>
    </row>
    <row r="183" spans="1:22" ht="26.25" customHeight="1" hidden="1">
      <c r="A183" s="78" t="s">
        <v>193</v>
      </c>
      <c r="B183" s="164">
        <v>951</v>
      </c>
      <c r="C183" s="55" t="s">
        <v>194</v>
      </c>
      <c r="D183" s="55" t="s">
        <v>16</v>
      </c>
      <c r="E183" s="79" t="s">
        <v>17</v>
      </c>
      <c r="F183" s="55" t="s">
        <v>18</v>
      </c>
      <c r="G183" s="56">
        <f>SUM(G187)</f>
        <v>15500</v>
      </c>
      <c r="H183" s="56">
        <f>SUM(H187)</f>
        <v>0</v>
      </c>
      <c r="I183" s="56">
        <f>SUM(I187)</f>
        <v>0</v>
      </c>
      <c r="J183" s="56">
        <f>J190</f>
        <v>0</v>
      </c>
      <c r="K183" s="56">
        <f>K190</f>
        <v>0</v>
      </c>
      <c r="L183" s="57"/>
      <c r="M183" s="56"/>
      <c r="N183" s="56"/>
      <c r="O183" s="56"/>
      <c r="P183" s="56"/>
      <c r="Q183" s="56"/>
      <c r="R183" s="56">
        <f>R190</f>
        <v>0</v>
      </c>
      <c r="S183" s="23"/>
      <c r="T183" s="23"/>
      <c r="U183" s="177"/>
      <c r="V183" s="174"/>
    </row>
    <row r="184" spans="1:22" ht="24.75" customHeight="1" hidden="1">
      <c r="A184" s="80" t="s">
        <v>195</v>
      </c>
      <c r="B184" s="164">
        <v>951</v>
      </c>
      <c r="C184" s="55" t="s">
        <v>194</v>
      </c>
      <c r="D184" s="55" t="s">
        <v>15</v>
      </c>
      <c r="E184" s="79" t="s">
        <v>17</v>
      </c>
      <c r="F184" s="55" t="s">
        <v>18</v>
      </c>
      <c r="G184" s="56"/>
      <c r="H184" s="56"/>
      <c r="I184" s="56"/>
      <c r="J184" s="56"/>
      <c r="K184" s="56"/>
      <c r="L184" s="57"/>
      <c r="M184" s="56"/>
      <c r="N184" s="56"/>
      <c r="O184" s="56"/>
      <c r="P184" s="56"/>
      <c r="Q184" s="56"/>
      <c r="R184" s="56"/>
      <c r="S184" s="23"/>
      <c r="T184" s="23"/>
      <c r="U184" s="177"/>
      <c r="V184" s="174"/>
    </row>
    <row r="185" spans="1:22" ht="24.75" customHeight="1" hidden="1">
      <c r="A185" s="81" t="s">
        <v>196</v>
      </c>
      <c r="B185" s="164">
        <v>951</v>
      </c>
      <c r="C185" s="48" t="s">
        <v>194</v>
      </c>
      <c r="D185" s="48" t="s">
        <v>15</v>
      </c>
      <c r="E185" s="48" t="s">
        <v>161</v>
      </c>
      <c r="F185" s="48" t="s">
        <v>18</v>
      </c>
      <c r="G185" s="56"/>
      <c r="H185" s="56"/>
      <c r="I185" s="56"/>
      <c r="J185" s="56"/>
      <c r="K185" s="56"/>
      <c r="L185" s="57"/>
      <c r="M185" s="56"/>
      <c r="N185" s="56"/>
      <c r="O185" s="56"/>
      <c r="P185" s="56"/>
      <c r="Q185" s="56"/>
      <c r="R185" s="56"/>
      <c r="S185" s="23"/>
      <c r="T185" s="23"/>
      <c r="U185" s="177"/>
      <c r="V185" s="174"/>
    </row>
    <row r="186" spans="1:22" ht="24.75" customHeight="1" hidden="1">
      <c r="A186" s="81" t="s">
        <v>197</v>
      </c>
      <c r="B186" s="164">
        <v>951</v>
      </c>
      <c r="C186" s="48" t="s">
        <v>194</v>
      </c>
      <c r="D186" s="48" t="s">
        <v>15</v>
      </c>
      <c r="E186" s="48" t="s">
        <v>161</v>
      </c>
      <c r="F186" s="48" t="s">
        <v>198</v>
      </c>
      <c r="G186" s="56"/>
      <c r="H186" s="56"/>
      <c r="I186" s="56"/>
      <c r="J186" s="56"/>
      <c r="K186" s="56"/>
      <c r="L186" s="57"/>
      <c r="M186" s="56"/>
      <c r="N186" s="56"/>
      <c r="O186" s="56"/>
      <c r="P186" s="56"/>
      <c r="Q186" s="56"/>
      <c r="R186" s="56"/>
      <c r="S186" s="23"/>
      <c r="T186" s="23"/>
      <c r="U186" s="177"/>
      <c r="V186" s="174"/>
    </row>
    <row r="187" spans="1:22" ht="21.75" customHeight="1" hidden="1">
      <c r="A187" s="82" t="s">
        <v>199</v>
      </c>
      <c r="B187" s="164">
        <v>951</v>
      </c>
      <c r="C187" s="19" t="s">
        <v>194</v>
      </c>
      <c r="D187" s="19" t="s">
        <v>20</v>
      </c>
      <c r="E187" s="83" t="s">
        <v>17</v>
      </c>
      <c r="F187" s="19" t="s">
        <v>18</v>
      </c>
      <c r="G187" s="20">
        <f aca="true" t="shared" si="41" ref="G187:K188">SUM(G188)</f>
        <v>15500</v>
      </c>
      <c r="H187" s="20">
        <f t="shared" si="41"/>
        <v>0</v>
      </c>
      <c r="I187" s="87">
        <f t="shared" si="41"/>
        <v>0</v>
      </c>
      <c r="J187" s="87">
        <f t="shared" si="41"/>
        <v>0</v>
      </c>
      <c r="K187" s="87">
        <f t="shared" si="41"/>
        <v>0</v>
      </c>
      <c r="L187" s="88"/>
      <c r="M187" s="87"/>
      <c r="N187" s="87"/>
      <c r="O187" s="87"/>
      <c r="P187" s="87"/>
      <c r="Q187" s="87"/>
      <c r="R187" s="87">
        <f>SUM(R188)</f>
        <v>0</v>
      </c>
      <c r="S187" s="23"/>
      <c r="T187" s="23"/>
      <c r="U187" s="177"/>
      <c r="V187" s="174"/>
    </row>
    <row r="188" spans="1:22" ht="22.5" customHeight="1" hidden="1">
      <c r="A188" s="30" t="s">
        <v>200</v>
      </c>
      <c r="B188" s="164">
        <v>951</v>
      </c>
      <c r="C188" s="16" t="s">
        <v>194</v>
      </c>
      <c r="D188" s="16" t="s">
        <v>20</v>
      </c>
      <c r="E188" s="16" t="s">
        <v>201</v>
      </c>
      <c r="F188" s="16" t="s">
        <v>18</v>
      </c>
      <c r="G188" s="17">
        <f t="shared" si="41"/>
        <v>15500</v>
      </c>
      <c r="H188" s="17">
        <f t="shared" si="41"/>
        <v>0</v>
      </c>
      <c r="I188" s="26">
        <f t="shared" si="41"/>
        <v>0</v>
      </c>
      <c r="J188" s="26">
        <f t="shared" si="41"/>
        <v>0</v>
      </c>
      <c r="K188" s="26">
        <f t="shared" si="41"/>
        <v>0</v>
      </c>
      <c r="L188" s="27"/>
      <c r="M188" s="26"/>
      <c r="N188" s="26"/>
      <c r="O188" s="26"/>
      <c r="P188" s="26"/>
      <c r="Q188" s="26"/>
      <c r="R188" s="26">
        <f>SUM(R189)</f>
        <v>0</v>
      </c>
      <c r="S188" s="23"/>
      <c r="T188" s="23"/>
      <c r="U188" s="177"/>
      <c r="V188" s="174"/>
    </row>
    <row r="189" spans="1:22" ht="12.75" hidden="1">
      <c r="A189" s="31" t="s">
        <v>202</v>
      </c>
      <c r="B189" s="164">
        <v>951</v>
      </c>
      <c r="C189" s="22" t="s">
        <v>194</v>
      </c>
      <c r="D189" s="22" t="s">
        <v>20</v>
      </c>
      <c r="E189" s="22" t="s">
        <v>201</v>
      </c>
      <c r="F189" s="22" t="s">
        <v>203</v>
      </c>
      <c r="G189" s="23">
        <v>15500</v>
      </c>
      <c r="H189" s="23"/>
      <c r="I189" s="134"/>
      <c r="J189" s="134"/>
      <c r="K189" s="134"/>
      <c r="L189" s="135"/>
      <c r="M189" s="134"/>
      <c r="N189" s="134"/>
      <c r="O189" s="134"/>
      <c r="P189" s="134"/>
      <c r="Q189" s="134"/>
      <c r="R189" s="134"/>
      <c r="S189" s="56"/>
      <c r="T189" s="56"/>
      <c r="U189" s="182"/>
      <c r="V189" s="174"/>
    </row>
    <row r="190" spans="1:22" ht="63.75" customHeight="1" hidden="1">
      <c r="A190" s="84" t="s">
        <v>204</v>
      </c>
      <c r="B190" s="164">
        <v>951</v>
      </c>
      <c r="C190" s="22" t="s">
        <v>194</v>
      </c>
      <c r="D190" s="22" t="s">
        <v>37</v>
      </c>
      <c r="E190" s="22" t="s">
        <v>17</v>
      </c>
      <c r="F190" s="22" t="s">
        <v>18</v>
      </c>
      <c r="G190" s="23"/>
      <c r="H190" s="23"/>
      <c r="I190" s="134"/>
      <c r="J190" s="134">
        <f>J191</f>
        <v>0</v>
      </c>
      <c r="K190" s="134">
        <f>K191</f>
        <v>0</v>
      </c>
      <c r="L190" s="135"/>
      <c r="M190" s="134"/>
      <c r="N190" s="134"/>
      <c r="O190" s="134"/>
      <c r="P190" s="134"/>
      <c r="Q190" s="134"/>
      <c r="R190" s="134">
        <f>R191</f>
        <v>0</v>
      </c>
      <c r="S190" s="87"/>
      <c r="T190" s="87"/>
      <c r="U190" s="186"/>
      <c r="V190" s="174"/>
    </row>
    <row r="191" spans="1:22" ht="12.75" hidden="1">
      <c r="A191" s="18" t="s">
        <v>202</v>
      </c>
      <c r="B191" s="164">
        <v>951</v>
      </c>
      <c r="C191" s="22" t="s">
        <v>194</v>
      </c>
      <c r="D191" s="22" t="s">
        <v>37</v>
      </c>
      <c r="E191" s="22" t="s">
        <v>205</v>
      </c>
      <c r="F191" s="22" t="s">
        <v>18</v>
      </c>
      <c r="G191" s="23"/>
      <c r="H191" s="23"/>
      <c r="I191" s="134"/>
      <c r="J191" s="134">
        <f>J192</f>
        <v>0</v>
      </c>
      <c r="K191" s="134">
        <f>K192</f>
        <v>0</v>
      </c>
      <c r="L191" s="135"/>
      <c r="M191" s="134"/>
      <c r="N191" s="134"/>
      <c r="O191" s="134"/>
      <c r="P191" s="134"/>
      <c r="Q191" s="134"/>
      <c r="R191" s="134">
        <f>R192</f>
        <v>0</v>
      </c>
      <c r="S191" s="17"/>
      <c r="T191" s="17"/>
      <c r="U191" s="175"/>
      <c r="V191" s="174"/>
    </row>
    <row r="192" spans="1:22" ht="24" customHeight="1" hidden="1">
      <c r="A192" s="31" t="s">
        <v>60</v>
      </c>
      <c r="B192" s="164">
        <v>951</v>
      </c>
      <c r="C192" s="22" t="s">
        <v>194</v>
      </c>
      <c r="D192" s="22" t="s">
        <v>37</v>
      </c>
      <c r="E192" s="22" t="s">
        <v>205</v>
      </c>
      <c r="F192" s="22" t="s">
        <v>61</v>
      </c>
      <c r="G192" s="23"/>
      <c r="H192" s="23"/>
      <c r="I192" s="134"/>
      <c r="J192" s="134"/>
      <c r="K192" s="134"/>
      <c r="L192" s="135"/>
      <c r="M192" s="134"/>
      <c r="N192" s="134"/>
      <c r="O192" s="134"/>
      <c r="P192" s="134"/>
      <c r="Q192" s="134"/>
      <c r="R192" s="134"/>
      <c r="S192" s="23"/>
      <c r="T192" s="23"/>
      <c r="U192" s="177"/>
      <c r="V192" s="174"/>
    </row>
    <row r="193" spans="1:22" ht="22.5" hidden="1">
      <c r="A193" s="147" t="s">
        <v>447</v>
      </c>
      <c r="B193" s="164">
        <v>951</v>
      </c>
      <c r="C193" s="22" t="s">
        <v>124</v>
      </c>
      <c r="D193" s="22" t="s">
        <v>37</v>
      </c>
      <c r="E193" s="22" t="s">
        <v>427</v>
      </c>
      <c r="F193" s="22" t="s">
        <v>18</v>
      </c>
      <c r="G193" s="23"/>
      <c r="H193" s="23"/>
      <c r="I193" s="134"/>
      <c r="J193" s="134">
        <v>13230</v>
      </c>
      <c r="K193" s="134">
        <v>13230</v>
      </c>
      <c r="L193" s="135"/>
      <c r="M193" s="134"/>
      <c r="N193" s="134"/>
      <c r="O193" s="134"/>
      <c r="P193" s="134"/>
      <c r="Q193" s="134"/>
      <c r="R193" s="134">
        <v>13230</v>
      </c>
      <c r="S193" s="23"/>
      <c r="T193" s="23"/>
      <c r="U193" s="177"/>
      <c r="V193" s="174"/>
    </row>
    <row r="194" spans="1:22" ht="21.75" customHeight="1">
      <c r="A194" s="28" t="s">
        <v>478</v>
      </c>
      <c r="B194" s="164">
        <v>951</v>
      </c>
      <c r="C194" s="8" t="s">
        <v>124</v>
      </c>
      <c r="D194" s="8" t="s">
        <v>37</v>
      </c>
      <c r="E194" s="8" t="s">
        <v>487</v>
      </c>
      <c r="F194" s="8" t="s">
        <v>479</v>
      </c>
      <c r="G194" s="23"/>
      <c r="H194" s="23"/>
      <c r="I194" s="134">
        <v>20521</v>
      </c>
      <c r="J194" s="134">
        <v>1623400</v>
      </c>
      <c r="K194" s="134">
        <v>742900</v>
      </c>
      <c r="L194" s="135"/>
      <c r="M194" s="134"/>
      <c r="N194" s="134"/>
      <c r="O194" s="134"/>
      <c r="P194" s="134"/>
      <c r="Q194" s="134"/>
      <c r="R194" s="134">
        <v>350000</v>
      </c>
      <c r="S194" s="20"/>
      <c r="T194" s="20"/>
      <c r="U194" s="176"/>
      <c r="V194" s="174">
        <v>1657310</v>
      </c>
    </row>
    <row r="195" spans="1:22" ht="25.5" customHeight="1">
      <c r="A195" s="12" t="s">
        <v>206</v>
      </c>
      <c r="B195" s="164">
        <v>951</v>
      </c>
      <c r="C195" s="55" t="s">
        <v>207</v>
      </c>
      <c r="D195" s="55" t="s">
        <v>16</v>
      </c>
      <c r="E195" s="79">
        <v>0</v>
      </c>
      <c r="F195" s="55" t="s">
        <v>18</v>
      </c>
      <c r="G195" s="56" t="e">
        <f>SUM(G196+G200+G217+#REF!)</f>
        <v>#REF!</v>
      </c>
      <c r="H195" s="56" t="e">
        <f>SUM(H196+H200+H217+#REF!)</f>
        <v>#REF!</v>
      </c>
      <c r="I195" s="56">
        <f>I200+I217</f>
        <v>28000</v>
      </c>
      <c r="J195" s="56">
        <f>J196+J200+J217</f>
        <v>0</v>
      </c>
      <c r="K195" s="56" t="e">
        <f aca="true" t="shared" si="42" ref="K195:V195">K196+K200+K217</f>
        <v>#REF!</v>
      </c>
      <c r="L195" s="56" t="e">
        <f t="shared" si="42"/>
        <v>#REF!</v>
      </c>
      <c r="M195" s="56" t="e">
        <f t="shared" si="42"/>
        <v>#REF!</v>
      </c>
      <c r="N195" s="56" t="e">
        <f t="shared" si="42"/>
        <v>#REF!</v>
      </c>
      <c r="O195" s="56" t="e">
        <f t="shared" si="42"/>
        <v>#REF!</v>
      </c>
      <c r="P195" s="56" t="e">
        <f t="shared" si="42"/>
        <v>#REF!</v>
      </c>
      <c r="Q195" s="56" t="e">
        <f t="shared" si="42"/>
        <v>#REF!</v>
      </c>
      <c r="R195" s="56" t="e">
        <f t="shared" si="42"/>
        <v>#REF!</v>
      </c>
      <c r="S195" s="56">
        <f t="shared" si="42"/>
        <v>0</v>
      </c>
      <c r="T195" s="56">
        <f t="shared" si="42"/>
        <v>0</v>
      </c>
      <c r="U195" s="56">
        <f t="shared" si="42"/>
        <v>0</v>
      </c>
      <c r="V195" s="56">
        <f t="shared" si="42"/>
        <v>0</v>
      </c>
    </row>
    <row r="196" spans="1:22" ht="30" customHeight="1" hidden="1">
      <c r="A196" s="34" t="s">
        <v>208</v>
      </c>
      <c r="B196" s="164">
        <v>951</v>
      </c>
      <c r="C196" s="85" t="s">
        <v>43</v>
      </c>
      <c r="D196" s="85" t="s">
        <v>15</v>
      </c>
      <c r="E196" s="86" t="s">
        <v>17</v>
      </c>
      <c r="F196" s="85" t="s">
        <v>18</v>
      </c>
      <c r="G196" s="87">
        <f>SUM(G197)</f>
        <v>192000</v>
      </c>
      <c r="H196" s="87">
        <f>SUM(H197)</f>
        <v>0</v>
      </c>
      <c r="I196" s="87">
        <f>SUM(I197)</f>
        <v>316000</v>
      </c>
      <c r="J196" s="87">
        <f>J197</f>
        <v>0</v>
      </c>
      <c r="K196" s="87">
        <f>K197</f>
        <v>0</v>
      </c>
      <c r="L196" s="88"/>
      <c r="M196" s="87"/>
      <c r="N196" s="87"/>
      <c r="O196" s="87"/>
      <c r="P196" s="87"/>
      <c r="Q196" s="87"/>
      <c r="R196" s="87">
        <f>R197</f>
        <v>0</v>
      </c>
      <c r="S196" s="60"/>
      <c r="T196" s="60"/>
      <c r="U196" s="183"/>
      <c r="V196" s="10"/>
    </row>
    <row r="197" spans="1:22" ht="36" customHeight="1" hidden="1">
      <c r="A197" s="123" t="s">
        <v>254</v>
      </c>
      <c r="B197" s="164">
        <v>951</v>
      </c>
      <c r="C197" s="16" t="s">
        <v>43</v>
      </c>
      <c r="D197" s="16" t="s">
        <v>15</v>
      </c>
      <c r="E197" s="16" t="s">
        <v>415</v>
      </c>
      <c r="F197" s="16" t="s">
        <v>18</v>
      </c>
      <c r="G197" s="17">
        <f>SUM(G198)</f>
        <v>192000</v>
      </c>
      <c r="H197" s="17">
        <f>SUM(H198+H199)</f>
        <v>0</v>
      </c>
      <c r="I197" s="26">
        <f>SUM(I198+I199)</f>
        <v>316000</v>
      </c>
      <c r="J197" s="26">
        <f>J198</f>
        <v>0</v>
      </c>
      <c r="K197" s="26">
        <f>K198</f>
        <v>0</v>
      </c>
      <c r="L197" s="27"/>
      <c r="M197" s="26"/>
      <c r="N197" s="26"/>
      <c r="O197" s="26"/>
      <c r="P197" s="26"/>
      <c r="Q197" s="26"/>
      <c r="R197" s="26">
        <f>R198</f>
        <v>0</v>
      </c>
      <c r="S197" s="17"/>
      <c r="T197" s="17"/>
      <c r="U197" s="175"/>
      <c r="V197" s="10"/>
    </row>
    <row r="198" spans="1:22" ht="27.75" customHeight="1" hidden="1">
      <c r="A198" s="40" t="s">
        <v>211</v>
      </c>
      <c r="B198" s="164">
        <v>951</v>
      </c>
      <c r="C198" s="22" t="s">
        <v>43</v>
      </c>
      <c r="D198" s="22" t="s">
        <v>15</v>
      </c>
      <c r="E198" s="22" t="s">
        <v>415</v>
      </c>
      <c r="F198" s="22" t="s">
        <v>212</v>
      </c>
      <c r="G198" s="23">
        <f>192000</f>
        <v>192000</v>
      </c>
      <c r="H198" s="23"/>
      <c r="I198" s="134">
        <f>540000+316000</f>
        <v>856000</v>
      </c>
      <c r="J198" s="134"/>
      <c r="K198" s="134"/>
      <c r="L198" s="135"/>
      <c r="M198" s="134"/>
      <c r="N198" s="134"/>
      <c r="O198" s="134"/>
      <c r="P198" s="134"/>
      <c r="Q198" s="134"/>
      <c r="R198" s="134"/>
      <c r="S198" s="23"/>
      <c r="T198" s="23"/>
      <c r="U198" s="177"/>
      <c r="V198" s="10"/>
    </row>
    <row r="199" spans="1:22" ht="32.25" customHeight="1" hidden="1">
      <c r="A199" s="31" t="s">
        <v>213</v>
      </c>
      <c r="B199" s="164">
        <v>951</v>
      </c>
      <c r="C199" s="22" t="s">
        <v>43</v>
      </c>
      <c r="D199" s="22" t="s">
        <v>15</v>
      </c>
      <c r="E199" s="22" t="s">
        <v>214</v>
      </c>
      <c r="F199" s="22" t="s">
        <v>215</v>
      </c>
      <c r="G199" s="23"/>
      <c r="H199" s="23"/>
      <c r="I199" s="134">
        <v>-540000</v>
      </c>
      <c r="J199" s="134"/>
      <c r="K199" s="134"/>
      <c r="L199" s="135"/>
      <c r="M199" s="134"/>
      <c r="N199" s="134"/>
      <c r="O199" s="134"/>
      <c r="P199" s="134"/>
      <c r="Q199" s="134"/>
      <c r="R199" s="134"/>
      <c r="S199" s="23"/>
      <c r="T199" s="23"/>
      <c r="U199" s="177"/>
      <c r="V199" s="10"/>
    </row>
    <row r="200" spans="1:22" ht="35.25" customHeight="1">
      <c r="A200" s="160" t="s">
        <v>493</v>
      </c>
      <c r="B200" s="164">
        <v>951</v>
      </c>
      <c r="C200" s="19" t="s">
        <v>43</v>
      </c>
      <c r="D200" s="19" t="s">
        <v>124</v>
      </c>
      <c r="E200" s="19" t="s">
        <v>485</v>
      </c>
      <c r="F200" s="19" t="s">
        <v>18</v>
      </c>
      <c r="G200" s="20">
        <f>SUM(G203+G206)</f>
        <v>42719288</v>
      </c>
      <c r="H200" s="20">
        <f>SUM(H203+H206+H209)</f>
        <v>0</v>
      </c>
      <c r="I200" s="87"/>
      <c r="J200" s="87">
        <f>SUM(J201)</f>
        <v>0</v>
      </c>
      <c r="K200" s="87">
        <f aca="true" t="shared" si="43" ref="K200:R200">K203+K207</f>
        <v>0</v>
      </c>
      <c r="L200" s="87">
        <f t="shared" si="43"/>
        <v>0</v>
      </c>
      <c r="M200" s="87">
        <f t="shared" si="43"/>
        <v>0</v>
      </c>
      <c r="N200" s="87">
        <f t="shared" si="43"/>
        <v>0</v>
      </c>
      <c r="O200" s="87">
        <f t="shared" si="43"/>
        <v>0</v>
      </c>
      <c r="P200" s="87">
        <f t="shared" si="43"/>
        <v>0</v>
      </c>
      <c r="Q200" s="87">
        <f t="shared" si="43"/>
        <v>0</v>
      </c>
      <c r="R200" s="87">
        <f t="shared" si="43"/>
        <v>0</v>
      </c>
      <c r="S200" s="17"/>
      <c r="T200" s="17"/>
      <c r="U200" s="175"/>
      <c r="V200" s="10"/>
    </row>
    <row r="201" spans="1:22" ht="39.75" customHeight="1">
      <c r="A201" s="40" t="s">
        <v>475</v>
      </c>
      <c r="B201" s="164">
        <v>951</v>
      </c>
      <c r="C201" s="48" t="s">
        <v>43</v>
      </c>
      <c r="D201" s="48" t="s">
        <v>124</v>
      </c>
      <c r="E201" s="48" t="s">
        <v>486</v>
      </c>
      <c r="F201" s="48" t="s">
        <v>18</v>
      </c>
      <c r="G201" s="49"/>
      <c r="H201" s="49"/>
      <c r="I201" s="26"/>
      <c r="J201" s="26"/>
      <c r="K201" s="26"/>
      <c r="L201" s="27"/>
      <c r="M201" s="26"/>
      <c r="N201" s="26"/>
      <c r="O201" s="26"/>
      <c r="P201" s="26"/>
      <c r="Q201" s="26"/>
      <c r="R201" s="26"/>
      <c r="S201" s="23"/>
      <c r="T201" s="23"/>
      <c r="U201" s="177"/>
      <c r="V201" s="10"/>
    </row>
    <row r="202" spans="1:22" ht="24" customHeight="1">
      <c r="A202" s="28" t="s">
        <v>478</v>
      </c>
      <c r="B202" s="164">
        <v>951</v>
      </c>
      <c r="C202" s="53" t="s">
        <v>43</v>
      </c>
      <c r="D202" s="53" t="s">
        <v>124</v>
      </c>
      <c r="E202" s="53" t="s">
        <v>486</v>
      </c>
      <c r="F202" s="53" t="s">
        <v>479</v>
      </c>
      <c r="G202" s="60"/>
      <c r="H202" s="60"/>
      <c r="I202" s="134"/>
      <c r="J202" s="134"/>
      <c r="K202" s="134"/>
      <c r="L202" s="135"/>
      <c r="M202" s="134"/>
      <c r="N202" s="134"/>
      <c r="O202" s="134"/>
      <c r="P202" s="134"/>
      <c r="Q202" s="134"/>
      <c r="R202" s="134"/>
      <c r="S202" s="23"/>
      <c r="T202" s="23"/>
      <c r="U202" s="177"/>
      <c r="V202" s="10"/>
    </row>
    <row r="203" spans="1:22" ht="29.25" customHeight="1" hidden="1">
      <c r="A203" s="123" t="s">
        <v>254</v>
      </c>
      <c r="B203" s="164">
        <v>951</v>
      </c>
      <c r="C203" s="16" t="s">
        <v>43</v>
      </c>
      <c r="D203" s="16" t="s">
        <v>20</v>
      </c>
      <c r="E203" s="16" t="s">
        <v>416</v>
      </c>
      <c r="F203" s="16" t="s">
        <v>18</v>
      </c>
      <c r="G203" s="17">
        <f>SUM(G204)</f>
        <v>39190848</v>
      </c>
      <c r="H203" s="17">
        <f>SUM(H204+H205)</f>
        <v>0</v>
      </c>
      <c r="I203" s="26">
        <f>SUM(I204+I205)</f>
        <v>782400</v>
      </c>
      <c r="J203" s="26">
        <f>J204</f>
        <v>0</v>
      </c>
      <c r="K203" s="26">
        <f>K204</f>
        <v>0</v>
      </c>
      <c r="L203" s="27"/>
      <c r="M203" s="26"/>
      <c r="N203" s="26"/>
      <c r="O203" s="26"/>
      <c r="P203" s="26"/>
      <c r="Q203" s="26"/>
      <c r="R203" s="26">
        <f>R204</f>
        <v>0</v>
      </c>
      <c r="S203" s="17"/>
      <c r="T203" s="17"/>
      <c r="U203" s="175"/>
      <c r="V203" s="10"/>
    </row>
    <row r="204" spans="1:22" ht="35.25" customHeight="1" hidden="1">
      <c r="A204" s="40" t="s">
        <v>211</v>
      </c>
      <c r="B204" s="164">
        <v>951</v>
      </c>
      <c r="C204" s="22" t="s">
        <v>43</v>
      </c>
      <c r="D204" s="22" t="s">
        <v>20</v>
      </c>
      <c r="E204" s="22" t="s">
        <v>416</v>
      </c>
      <c r="F204" s="22" t="s">
        <v>212</v>
      </c>
      <c r="G204" s="23">
        <f>32731000+2923848+92000+90000+1385000+249000+1720000</f>
        <v>39190848</v>
      </c>
      <c r="H204" s="23"/>
      <c r="I204" s="134">
        <v>282400</v>
      </c>
      <c r="J204" s="134"/>
      <c r="K204" s="134"/>
      <c r="L204" s="135"/>
      <c r="M204" s="134"/>
      <c r="N204" s="134"/>
      <c r="O204" s="134"/>
      <c r="P204" s="134"/>
      <c r="Q204" s="134"/>
      <c r="R204" s="134"/>
      <c r="S204" s="23"/>
      <c r="T204" s="23"/>
      <c r="U204" s="177"/>
      <c r="V204" s="10"/>
    </row>
    <row r="205" spans="1:22" ht="34.5" customHeight="1" hidden="1">
      <c r="A205" s="30" t="s">
        <v>219</v>
      </c>
      <c r="B205" s="164">
        <v>951</v>
      </c>
      <c r="C205" s="22" t="s">
        <v>43</v>
      </c>
      <c r="D205" s="22" t="s">
        <v>20</v>
      </c>
      <c r="E205" s="22" t="s">
        <v>220</v>
      </c>
      <c r="F205" s="22" t="s">
        <v>18</v>
      </c>
      <c r="G205" s="23"/>
      <c r="H205" s="23"/>
      <c r="I205" s="134">
        <v>500000</v>
      </c>
      <c r="J205" s="134">
        <f>J206</f>
        <v>0</v>
      </c>
      <c r="K205" s="134">
        <f>K206</f>
        <v>0</v>
      </c>
      <c r="L205" s="135"/>
      <c r="M205" s="134"/>
      <c r="N205" s="134"/>
      <c r="O205" s="134"/>
      <c r="P205" s="134"/>
      <c r="Q205" s="134"/>
      <c r="R205" s="134">
        <f>R206</f>
        <v>0</v>
      </c>
      <c r="S205" s="23"/>
      <c r="T205" s="23"/>
      <c r="U205" s="177"/>
      <c r="V205" s="10"/>
    </row>
    <row r="206" spans="1:22" ht="34.5" customHeight="1" hidden="1">
      <c r="A206" s="90" t="s">
        <v>52</v>
      </c>
      <c r="B206" s="164">
        <v>951</v>
      </c>
      <c r="C206" s="16" t="s">
        <v>43</v>
      </c>
      <c r="D206" s="16" t="s">
        <v>20</v>
      </c>
      <c r="E206" s="16" t="s">
        <v>221</v>
      </c>
      <c r="F206" s="16" t="s">
        <v>53</v>
      </c>
      <c r="G206" s="17">
        <f>SUM(G207)</f>
        <v>3528440</v>
      </c>
      <c r="H206" s="17">
        <f>SUM(H207+H208)</f>
        <v>0</v>
      </c>
      <c r="I206" s="26">
        <f>SUM(I207+I208)</f>
        <v>0</v>
      </c>
      <c r="J206" s="26"/>
      <c r="K206" s="26"/>
      <c r="L206" s="27"/>
      <c r="M206" s="26"/>
      <c r="N206" s="26"/>
      <c r="O206" s="26"/>
      <c r="P206" s="26"/>
      <c r="Q206" s="26"/>
      <c r="R206" s="26"/>
      <c r="S206" s="23"/>
      <c r="T206" s="23"/>
      <c r="U206" s="177"/>
      <c r="V206" s="10"/>
    </row>
    <row r="207" spans="1:22" ht="30.75" customHeight="1" hidden="1">
      <c r="A207" s="123" t="s">
        <v>254</v>
      </c>
      <c r="B207" s="164">
        <v>951</v>
      </c>
      <c r="C207" s="22" t="s">
        <v>43</v>
      </c>
      <c r="D207" s="22" t="s">
        <v>20</v>
      </c>
      <c r="E207" s="22" t="s">
        <v>417</v>
      </c>
      <c r="F207" s="22" t="s">
        <v>18</v>
      </c>
      <c r="G207" s="23">
        <f>1624676+14000+50000+1839764</f>
        <v>3528440</v>
      </c>
      <c r="H207" s="23"/>
      <c r="I207" s="134">
        <v>130000</v>
      </c>
      <c r="J207" s="134">
        <f>J208</f>
        <v>0</v>
      </c>
      <c r="K207" s="134">
        <f>K208</f>
        <v>0</v>
      </c>
      <c r="L207" s="135"/>
      <c r="M207" s="134"/>
      <c r="N207" s="134"/>
      <c r="O207" s="134"/>
      <c r="P207" s="134"/>
      <c r="Q207" s="134"/>
      <c r="R207" s="134">
        <f>R208</f>
        <v>0</v>
      </c>
      <c r="S207" s="23"/>
      <c r="T207" s="23"/>
      <c r="U207" s="177"/>
      <c r="V207" s="10"/>
    </row>
    <row r="208" spans="1:22" ht="28.5" customHeight="1" hidden="1">
      <c r="A208" s="40" t="s">
        <v>211</v>
      </c>
      <c r="B208" s="164">
        <v>951</v>
      </c>
      <c r="C208" s="22" t="s">
        <v>43</v>
      </c>
      <c r="D208" s="22" t="s">
        <v>20</v>
      </c>
      <c r="E208" s="22" t="s">
        <v>418</v>
      </c>
      <c r="F208" s="22" t="s">
        <v>212</v>
      </c>
      <c r="G208" s="23"/>
      <c r="H208" s="23"/>
      <c r="I208" s="134">
        <v>-130000</v>
      </c>
      <c r="J208" s="134"/>
      <c r="K208" s="134"/>
      <c r="L208" s="135"/>
      <c r="M208" s="134"/>
      <c r="N208" s="134"/>
      <c r="O208" s="134"/>
      <c r="P208" s="134"/>
      <c r="Q208" s="134"/>
      <c r="R208" s="134"/>
      <c r="S208" s="23"/>
      <c r="T208" s="23"/>
      <c r="U208" s="177"/>
      <c r="V208" s="10"/>
    </row>
    <row r="209" spans="1:22" ht="33.75" customHeight="1" hidden="1">
      <c r="A209" s="33" t="s">
        <v>225</v>
      </c>
      <c r="B209" s="164">
        <v>951</v>
      </c>
      <c r="C209" s="91" t="s">
        <v>43</v>
      </c>
      <c r="D209" s="91" t="s">
        <v>20</v>
      </c>
      <c r="E209" s="91" t="s">
        <v>226</v>
      </c>
      <c r="F209" s="91" t="s">
        <v>18</v>
      </c>
      <c r="G209" s="23"/>
      <c r="H209" s="17">
        <f>SUM(H210)</f>
        <v>0</v>
      </c>
      <c r="I209" s="26">
        <f>SUM(I210)</f>
        <v>0</v>
      </c>
      <c r="J209" s="26">
        <f>SUM(J210)</f>
        <v>0</v>
      </c>
      <c r="K209" s="26">
        <f>SUM(K210)</f>
        <v>0</v>
      </c>
      <c r="L209" s="27"/>
      <c r="M209" s="26"/>
      <c r="N209" s="26"/>
      <c r="O209" s="26"/>
      <c r="P209" s="26"/>
      <c r="Q209" s="26"/>
      <c r="R209" s="26">
        <f>SUM(R210)</f>
        <v>0</v>
      </c>
      <c r="S209" s="23"/>
      <c r="T209" s="23"/>
      <c r="U209" s="177"/>
      <c r="V209" s="10"/>
    </row>
    <row r="210" spans="1:22" ht="33.75" customHeight="1" hidden="1">
      <c r="A210" s="33" t="s">
        <v>52</v>
      </c>
      <c r="B210" s="164">
        <v>951</v>
      </c>
      <c r="C210" s="22" t="s">
        <v>43</v>
      </c>
      <c r="D210" s="22" t="s">
        <v>20</v>
      </c>
      <c r="E210" s="22" t="s">
        <v>226</v>
      </c>
      <c r="F210" s="22" t="s">
        <v>53</v>
      </c>
      <c r="G210" s="23"/>
      <c r="H210" s="23"/>
      <c r="I210" s="134"/>
      <c r="J210" s="134"/>
      <c r="K210" s="134"/>
      <c r="L210" s="135"/>
      <c r="M210" s="134"/>
      <c r="N210" s="134"/>
      <c r="O210" s="134"/>
      <c r="P210" s="134"/>
      <c r="Q210" s="134"/>
      <c r="R210" s="134"/>
      <c r="S210" s="23"/>
      <c r="T210" s="23"/>
      <c r="U210" s="177"/>
      <c r="V210" s="10"/>
    </row>
    <row r="211" spans="1:22" ht="24.75" customHeight="1" hidden="1">
      <c r="A211" s="33" t="s">
        <v>227</v>
      </c>
      <c r="B211" s="164">
        <v>951</v>
      </c>
      <c r="C211" s="22" t="s">
        <v>43</v>
      </c>
      <c r="D211" s="22" t="s">
        <v>20</v>
      </c>
      <c r="E211" s="22" t="s">
        <v>228</v>
      </c>
      <c r="F211" s="22" t="s">
        <v>18</v>
      </c>
      <c r="G211" s="23"/>
      <c r="H211" s="23"/>
      <c r="I211" s="134"/>
      <c r="J211" s="134">
        <f>J212</f>
        <v>0</v>
      </c>
      <c r="K211" s="134">
        <f>K212</f>
        <v>0</v>
      </c>
      <c r="L211" s="135"/>
      <c r="M211" s="134"/>
      <c r="N211" s="134"/>
      <c r="O211" s="134"/>
      <c r="P211" s="134"/>
      <c r="Q211" s="134"/>
      <c r="R211" s="134">
        <f>R212</f>
        <v>0</v>
      </c>
      <c r="S211" s="20"/>
      <c r="T211" s="20"/>
      <c r="U211" s="176"/>
      <c r="V211" s="10"/>
    </row>
    <row r="212" spans="1:22" ht="32.25" customHeight="1" hidden="1">
      <c r="A212" s="33" t="s">
        <v>52</v>
      </c>
      <c r="B212" s="164">
        <v>951</v>
      </c>
      <c r="C212" s="22" t="s">
        <v>43</v>
      </c>
      <c r="D212" s="22" t="s">
        <v>20</v>
      </c>
      <c r="E212" s="22" t="s">
        <v>228</v>
      </c>
      <c r="F212" s="22" t="s">
        <v>53</v>
      </c>
      <c r="G212" s="23"/>
      <c r="H212" s="23"/>
      <c r="I212" s="134"/>
      <c r="J212" s="134"/>
      <c r="K212" s="134"/>
      <c r="L212" s="135"/>
      <c r="M212" s="134"/>
      <c r="N212" s="134"/>
      <c r="O212" s="134"/>
      <c r="P212" s="134"/>
      <c r="Q212" s="134"/>
      <c r="R212" s="134"/>
      <c r="S212" s="17"/>
      <c r="T212" s="17"/>
      <c r="U212" s="175"/>
      <c r="V212" s="10"/>
    </row>
    <row r="213" spans="1:22" ht="27.75" customHeight="1" hidden="1">
      <c r="A213" s="33" t="s">
        <v>229</v>
      </c>
      <c r="B213" s="164">
        <v>951</v>
      </c>
      <c r="C213" s="22" t="s">
        <v>43</v>
      </c>
      <c r="D213" s="22" t="s">
        <v>20</v>
      </c>
      <c r="E213" s="22" t="s">
        <v>230</v>
      </c>
      <c r="F213" s="22" t="s">
        <v>18</v>
      </c>
      <c r="G213" s="23"/>
      <c r="H213" s="23"/>
      <c r="I213" s="134"/>
      <c r="J213" s="134">
        <f>J214</f>
        <v>0</v>
      </c>
      <c r="K213" s="134">
        <f>K214</f>
        <v>0</v>
      </c>
      <c r="L213" s="135"/>
      <c r="M213" s="134"/>
      <c r="N213" s="134"/>
      <c r="O213" s="134"/>
      <c r="P213" s="134"/>
      <c r="Q213" s="134"/>
      <c r="R213" s="134">
        <f>R214</f>
        <v>0</v>
      </c>
      <c r="S213" s="23"/>
      <c r="T213" s="23"/>
      <c r="U213" s="177"/>
      <c r="V213" s="10"/>
    </row>
    <row r="214" spans="1:22" ht="27.75" customHeight="1" hidden="1">
      <c r="A214" s="33" t="s">
        <v>52</v>
      </c>
      <c r="B214" s="164">
        <v>951</v>
      </c>
      <c r="C214" s="22" t="s">
        <v>43</v>
      </c>
      <c r="D214" s="22" t="s">
        <v>20</v>
      </c>
      <c r="E214" s="22" t="s">
        <v>230</v>
      </c>
      <c r="F214" s="22" t="s">
        <v>53</v>
      </c>
      <c r="G214" s="23"/>
      <c r="H214" s="23"/>
      <c r="I214" s="134"/>
      <c r="J214" s="134"/>
      <c r="K214" s="134"/>
      <c r="L214" s="135"/>
      <c r="M214" s="134"/>
      <c r="N214" s="134"/>
      <c r="O214" s="134"/>
      <c r="P214" s="134"/>
      <c r="Q214" s="134"/>
      <c r="R214" s="134"/>
      <c r="S214" s="23"/>
      <c r="T214" s="23"/>
      <c r="U214" s="177"/>
      <c r="V214" s="10"/>
    </row>
    <row r="215" spans="1:22" ht="34.5" customHeight="1" hidden="1">
      <c r="A215" s="33" t="s">
        <v>231</v>
      </c>
      <c r="B215" s="164">
        <v>951</v>
      </c>
      <c r="C215" s="22" t="s">
        <v>43</v>
      </c>
      <c r="D215" s="22" t="s">
        <v>20</v>
      </c>
      <c r="E215" s="22" t="s">
        <v>232</v>
      </c>
      <c r="F215" s="22" t="s">
        <v>18</v>
      </c>
      <c r="G215" s="23"/>
      <c r="H215" s="23"/>
      <c r="I215" s="134"/>
      <c r="J215" s="134">
        <f>J216</f>
        <v>0</v>
      </c>
      <c r="K215" s="134">
        <f>K216</f>
        <v>0</v>
      </c>
      <c r="L215" s="135"/>
      <c r="M215" s="134"/>
      <c r="N215" s="134"/>
      <c r="O215" s="134"/>
      <c r="P215" s="134"/>
      <c r="Q215" s="134"/>
      <c r="R215" s="134">
        <f>R216</f>
        <v>0</v>
      </c>
      <c r="S215" s="23"/>
      <c r="T215" s="23"/>
      <c r="U215" s="177"/>
      <c r="V215" s="10"/>
    </row>
    <row r="216" spans="1:22" ht="28.5" customHeight="1" hidden="1">
      <c r="A216" s="33" t="s">
        <v>52</v>
      </c>
      <c r="B216" s="164">
        <v>951</v>
      </c>
      <c r="C216" s="22" t="s">
        <v>43</v>
      </c>
      <c r="D216" s="22" t="s">
        <v>20</v>
      </c>
      <c r="E216" s="22" t="s">
        <v>232</v>
      </c>
      <c r="F216" s="22" t="s">
        <v>53</v>
      </c>
      <c r="G216" s="23"/>
      <c r="H216" s="23"/>
      <c r="I216" s="134"/>
      <c r="J216" s="134"/>
      <c r="K216" s="134"/>
      <c r="L216" s="135"/>
      <c r="M216" s="134"/>
      <c r="N216" s="134"/>
      <c r="O216" s="134"/>
      <c r="P216" s="134"/>
      <c r="Q216" s="134"/>
      <c r="R216" s="134"/>
      <c r="S216" s="23"/>
      <c r="T216" s="23"/>
      <c r="U216" s="177"/>
      <c r="V216" s="10"/>
    </row>
    <row r="217" spans="1:22" ht="34.5" customHeight="1">
      <c r="A217" s="92" t="s">
        <v>233</v>
      </c>
      <c r="B217" s="164">
        <v>951</v>
      </c>
      <c r="C217" s="19" t="s">
        <v>43</v>
      </c>
      <c r="D217" s="19" t="s">
        <v>43</v>
      </c>
      <c r="E217" s="19" t="s">
        <v>485</v>
      </c>
      <c r="F217" s="19" t="s">
        <v>18</v>
      </c>
      <c r="G217" s="20" t="e">
        <f>SUM(G218+#REF!)</f>
        <v>#REF!</v>
      </c>
      <c r="H217" s="20" t="e">
        <f>SUM(H218+#REF!)</f>
        <v>#REF!</v>
      </c>
      <c r="I217" s="87">
        <f>SUM(I219)</f>
        <v>28000</v>
      </c>
      <c r="J217" s="87">
        <f>SUM(J219)</f>
        <v>0</v>
      </c>
      <c r="K217" s="87" t="e">
        <f>SUM(K219+#REF!)</f>
        <v>#REF!</v>
      </c>
      <c r="L217" s="87" t="e">
        <f>SUM(L219+#REF!)</f>
        <v>#REF!</v>
      </c>
      <c r="M217" s="87" t="e">
        <f>SUM(M219+#REF!)</f>
        <v>#REF!</v>
      </c>
      <c r="N217" s="87" t="e">
        <f>SUM(N219+#REF!)</f>
        <v>#REF!</v>
      </c>
      <c r="O217" s="87" t="e">
        <f>SUM(O219+#REF!)</f>
        <v>#REF!</v>
      </c>
      <c r="P217" s="87" t="e">
        <f>SUM(P219+#REF!)</f>
        <v>#REF!</v>
      </c>
      <c r="Q217" s="87" t="e">
        <f>SUM(Q219+#REF!)</f>
        <v>#REF!</v>
      </c>
      <c r="R217" s="87" t="e">
        <f>SUM(R219+#REF!)</f>
        <v>#REF!</v>
      </c>
      <c r="S217" s="23"/>
      <c r="T217" s="23"/>
      <c r="U217" s="177"/>
      <c r="V217" s="10"/>
    </row>
    <row r="218" spans="1:22" ht="0.75" customHeight="1" hidden="1">
      <c r="A218" s="40" t="s">
        <v>234</v>
      </c>
      <c r="B218" s="164">
        <v>951</v>
      </c>
      <c r="C218" s="16" t="s">
        <v>43</v>
      </c>
      <c r="D218" s="16" t="s">
        <v>43</v>
      </c>
      <c r="E218" s="16" t="s">
        <v>235</v>
      </c>
      <c r="F218" s="16" t="s">
        <v>18</v>
      </c>
      <c r="G218" s="17">
        <f>SUM(G219:G221)</f>
        <v>14000</v>
      </c>
      <c r="H218" s="17">
        <f>SUM(H219:H221)</f>
        <v>0</v>
      </c>
      <c r="I218" s="26">
        <f>SUM(I219:I221)</f>
        <v>56000</v>
      </c>
      <c r="J218" s="26"/>
      <c r="K218" s="26"/>
      <c r="L218" s="27"/>
      <c r="M218" s="26"/>
      <c r="N218" s="26"/>
      <c r="O218" s="26"/>
      <c r="P218" s="26"/>
      <c r="Q218" s="26"/>
      <c r="R218" s="26">
        <f>R219</f>
        <v>0</v>
      </c>
      <c r="S218" s="23"/>
      <c r="T218" s="23"/>
      <c r="U218" s="177"/>
      <c r="V218" s="10"/>
    </row>
    <row r="219" spans="1:22" ht="60.75" customHeight="1">
      <c r="A219" s="163" t="s">
        <v>499</v>
      </c>
      <c r="B219" s="164">
        <v>951</v>
      </c>
      <c r="C219" s="22" t="s">
        <v>43</v>
      </c>
      <c r="D219" s="22" t="s">
        <v>43</v>
      </c>
      <c r="E219" s="22" t="s">
        <v>139</v>
      </c>
      <c r="F219" s="22" t="s">
        <v>18</v>
      </c>
      <c r="G219" s="23">
        <v>14000</v>
      </c>
      <c r="H219" s="23"/>
      <c r="I219" s="134">
        <f>SUM(I220+I221)</f>
        <v>28000</v>
      </c>
      <c r="J219" s="134">
        <f>SUM(J220+J221)</f>
        <v>0</v>
      </c>
      <c r="K219" s="134">
        <f aca="true" t="shared" si="44" ref="K219:R219">SUM(K220+K221)</f>
        <v>0</v>
      </c>
      <c r="L219" s="134">
        <f t="shared" si="44"/>
        <v>0</v>
      </c>
      <c r="M219" s="134">
        <f t="shared" si="44"/>
        <v>0</v>
      </c>
      <c r="N219" s="134">
        <f t="shared" si="44"/>
        <v>0</v>
      </c>
      <c r="O219" s="134">
        <f t="shared" si="44"/>
        <v>0</v>
      </c>
      <c r="P219" s="134">
        <f t="shared" si="44"/>
        <v>0</v>
      </c>
      <c r="Q219" s="134">
        <f t="shared" si="44"/>
        <v>0</v>
      </c>
      <c r="R219" s="134">
        <f t="shared" si="44"/>
        <v>0</v>
      </c>
      <c r="S219" s="23"/>
      <c r="T219" s="23"/>
      <c r="U219" s="177"/>
      <c r="V219" s="10"/>
    </row>
    <row r="220" spans="1:22" ht="23.25" customHeight="1">
      <c r="A220" s="28" t="s">
        <v>478</v>
      </c>
      <c r="B220" s="164">
        <v>951</v>
      </c>
      <c r="C220" s="22" t="s">
        <v>43</v>
      </c>
      <c r="D220" s="22" t="s">
        <v>43</v>
      </c>
      <c r="E220" s="22" t="s">
        <v>139</v>
      </c>
      <c r="F220" s="22" t="s">
        <v>479</v>
      </c>
      <c r="G220" s="23"/>
      <c r="H220" s="23"/>
      <c r="I220" s="134">
        <v>28000</v>
      </c>
      <c r="J220" s="134"/>
      <c r="K220" s="134"/>
      <c r="L220" s="135"/>
      <c r="M220" s="134"/>
      <c r="N220" s="134"/>
      <c r="O220" s="134"/>
      <c r="P220" s="134"/>
      <c r="Q220" s="134"/>
      <c r="R220" s="134">
        <v>0</v>
      </c>
      <c r="S220" s="20"/>
      <c r="T220" s="20"/>
      <c r="U220" s="176"/>
      <c r="V220" s="10"/>
    </row>
    <row r="221" spans="1:22" ht="15.75" customHeight="1">
      <c r="A221" s="24" t="s">
        <v>482</v>
      </c>
      <c r="B221" s="164">
        <v>951</v>
      </c>
      <c r="C221" s="22" t="s">
        <v>43</v>
      </c>
      <c r="D221" s="22" t="s">
        <v>43</v>
      </c>
      <c r="E221" s="22" t="s">
        <v>139</v>
      </c>
      <c r="F221" s="22" t="s">
        <v>483</v>
      </c>
      <c r="G221" s="23"/>
      <c r="H221" s="23"/>
      <c r="I221" s="23"/>
      <c r="J221" s="134"/>
      <c r="K221" s="134"/>
      <c r="L221" s="134"/>
      <c r="M221" s="134"/>
      <c r="N221" s="134"/>
      <c r="O221" s="134"/>
      <c r="P221" s="134"/>
      <c r="Q221" s="134"/>
      <c r="R221" s="134"/>
      <c r="S221" s="17"/>
      <c r="T221" s="17"/>
      <c r="U221" s="175"/>
      <c r="V221" s="10"/>
    </row>
    <row r="222" spans="1:22" ht="16.5" customHeight="1">
      <c r="A222" s="12" t="s">
        <v>428</v>
      </c>
      <c r="B222" s="164">
        <v>951</v>
      </c>
      <c r="C222" s="55" t="s">
        <v>247</v>
      </c>
      <c r="D222" s="55" t="s">
        <v>16</v>
      </c>
      <c r="E222" s="55" t="s">
        <v>485</v>
      </c>
      <c r="F222" s="55" t="s">
        <v>18</v>
      </c>
      <c r="G222" s="56">
        <f>SUM(G223+G239+G250)</f>
        <v>7612815</v>
      </c>
      <c r="H222" s="56">
        <f>SUM(H223+H239+H250+H244)</f>
        <v>0</v>
      </c>
      <c r="I222" s="56">
        <f>SUM(I223+I247)</f>
        <v>1857069</v>
      </c>
      <c r="J222" s="56">
        <f>SUM(J223+J247)</f>
        <v>389652</v>
      </c>
      <c r="K222" s="56">
        <f aca="true" t="shared" si="45" ref="K222:V222">SUM(K223+K247)</f>
        <v>325694</v>
      </c>
      <c r="L222" s="56">
        <f t="shared" si="45"/>
        <v>0</v>
      </c>
      <c r="M222" s="56">
        <f t="shared" si="45"/>
        <v>0</v>
      </c>
      <c r="N222" s="56">
        <f t="shared" si="45"/>
        <v>0</v>
      </c>
      <c r="O222" s="56">
        <f t="shared" si="45"/>
        <v>0</v>
      </c>
      <c r="P222" s="56">
        <f t="shared" si="45"/>
        <v>0</v>
      </c>
      <c r="Q222" s="56">
        <f t="shared" si="45"/>
        <v>0</v>
      </c>
      <c r="R222" s="56">
        <f t="shared" si="45"/>
        <v>342892</v>
      </c>
      <c r="S222" s="56">
        <f t="shared" si="45"/>
        <v>0</v>
      </c>
      <c r="T222" s="56">
        <f t="shared" si="45"/>
        <v>0</v>
      </c>
      <c r="U222" s="56">
        <f t="shared" si="45"/>
        <v>0</v>
      </c>
      <c r="V222" s="56">
        <f t="shared" si="45"/>
        <v>336851</v>
      </c>
    </row>
    <row r="223" spans="1:22" ht="23.25" customHeight="1">
      <c r="A223" s="34" t="s">
        <v>248</v>
      </c>
      <c r="B223" s="164">
        <v>951</v>
      </c>
      <c r="C223" s="19" t="s">
        <v>247</v>
      </c>
      <c r="D223" s="19" t="s">
        <v>15</v>
      </c>
      <c r="E223" s="19" t="s">
        <v>485</v>
      </c>
      <c r="F223" s="19" t="s">
        <v>18</v>
      </c>
      <c r="G223" s="20">
        <f>SUM(G224+G227+G229+G231)</f>
        <v>6937815</v>
      </c>
      <c r="H223" s="20">
        <f>SUM(H224+H227+H229+H231+H237)</f>
        <v>0</v>
      </c>
      <c r="I223" s="87">
        <f>SUM(I240+I243)</f>
        <v>1221455</v>
      </c>
      <c r="J223" s="87">
        <f>SUM(J240+J243)</f>
        <v>389652</v>
      </c>
      <c r="K223" s="87">
        <f aca="true" t="shared" si="46" ref="K223:V223">SUM(K240+K243)</f>
        <v>325694</v>
      </c>
      <c r="L223" s="87">
        <f t="shared" si="46"/>
        <v>0</v>
      </c>
      <c r="M223" s="87">
        <f t="shared" si="46"/>
        <v>0</v>
      </c>
      <c r="N223" s="87">
        <f t="shared" si="46"/>
        <v>0</v>
      </c>
      <c r="O223" s="87">
        <f t="shared" si="46"/>
        <v>0</v>
      </c>
      <c r="P223" s="87">
        <f t="shared" si="46"/>
        <v>0</v>
      </c>
      <c r="Q223" s="87">
        <f t="shared" si="46"/>
        <v>0</v>
      </c>
      <c r="R223" s="87">
        <f t="shared" si="46"/>
        <v>342892</v>
      </c>
      <c r="S223" s="87">
        <f t="shared" si="46"/>
        <v>0</v>
      </c>
      <c r="T223" s="87">
        <f t="shared" si="46"/>
        <v>0</v>
      </c>
      <c r="U223" s="87">
        <f t="shared" si="46"/>
        <v>0</v>
      </c>
      <c r="V223" s="87">
        <f t="shared" si="46"/>
        <v>336851</v>
      </c>
    </row>
    <row r="224" spans="1:22" ht="35.25" customHeight="1" hidden="1">
      <c r="A224" s="148" t="s">
        <v>413</v>
      </c>
      <c r="B224" s="164">
        <v>951</v>
      </c>
      <c r="C224" s="16" t="s">
        <v>247</v>
      </c>
      <c r="D224" s="16" t="s">
        <v>15</v>
      </c>
      <c r="E224" s="16" t="s">
        <v>411</v>
      </c>
      <c r="F224" s="16" t="s">
        <v>18</v>
      </c>
      <c r="G224" s="17">
        <f>SUM(G225)</f>
        <v>4436496</v>
      </c>
      <c r="H224" s="17">
        <f>SUM(H225+H226)</f>
        <v>0</v>
      </c>
      <c r="I224" s="17">
        <f>SUM(I225+I226)</f>
        <v>0</v>
      </c>
      <c r="J224" s="26">
        <f>J225</f>
        <v>0</v>
      </c>
      <c r="K224" s="26">
        <f aca="true" t="shared" si="47" ref="K224:Q224">K225</f>
        <v>0</v>
      </c>
      <c r="L224" s="26">
        <f t="shared" si="47"/>
        <v>0</v>
      </c>
      <c r="M224" s="26">
        <f t="shared" si="47"/>
        <v>0</v>
      </c>
      <c r="N224" s="26">
        <f t="shared" si="47"/>
        <v>0</v>
      </c>
      <c r="O224" s="26">
        <f t="shared" si="47"/>
        <v>0</v>
      </c>
      <c r="P224" s="26">
        <f t="shared" si="47"/>
        <v>0</v>
      </c>
      <c r="Q224" s="26">
        <f t="shared" si="47"/>
        <v>0</v>
      </c>
      <c r="R224" s="26"/>
      <c r="S224" s="23"/>
      <c r="T224" s="23"/>
      <c r="U224" s="177"/>
      <c r="V224" s="10"/>
    </row>
    <row r="225" spans="1:22" ht="17.25" customHeight="1" hidden="1">
      <c r="A225" s="149" t="s">
        <v>375</v>
      </c>
      <c r="B225" s="164">
        <v>951</v>
      </c>
      <c r="C225" s="22" t="s">
        <v>247</v>
      </c>
      <c r="D225" s="22" t="s">
        <v>15</v>
      </c>
      <c r="E225" s="16" t="s">
        <v>411</v>
      </c>
      <c r="F225" s="22" t="s">
        <v>412</v>
      </c>
      <c r="G225" s="23">
        <f>4124496+291000+21000</f>
        <v>4436496</v>
      </c>
      <c r="H225" s="23"/>
      <c r="I225" s="23"/>
      <c r="J225" s="134">
        <v>0</v>
      </c>
      <c r="K225" s="134">
        <v>0</v>
      </c>
      <c r="L225" s="135"/>
      <c r="M225" s="134"/>
      <c r="N225" s="134"/>
      <c r="O225" s="134"/>
      <c r="P225" s="134"/>
      <c r="Q225" s="134"/>
      <c r="R225" s="134"/>
      <c r="S225" s="17"/>
      <c r="T225" s="17"/>
      <c r="U225" s="175"/>
      <c r="V225" s="10"/>
    </row>
    <row r="226" spans="1:22" ht="3" customHeight="1" hidden="1">
      <c r="A226" s="123" t="s">
        <v>254</v>
      </c>
      <c r="B226" s="164">
        <v>951</v>
      </c>
      <c r="C226" s="22" t="s">
        <v>247</v>
      </c>
      <c r="D226" s="22" t="s">
        <v>15</v>
      </c>
      <c r="E226" s="22" t="s">
        <v>406</v>
      </c>
      <c r="F226" s="22" t="s">
        <v>18</v>
      </c>
      <c r="G226" s="23"/>
      <c r="H226" s="23"/>
      <c r="I226" s="23"/>
      <c r="J226" s="134"/>
      <c r="K226" s="134"/>
      <c r="L226" s="135"/>
      <c r="M226" s="134"/>
      <c r="N226" s="134"/>
      <c r="O226" s="134"/>
      <c r="P226" s="134"/>
      <c r="Q226" s="134"/>
      <c r="R226" s="134"/>
      <c r="S226" s="23"/>
      <c r="T226" s="23"/>
      <c r="U226" s="177"/>
      <c r="V226" s="10"/>
    </row>
    <row r="227" spans="1:22" ht="31.5" customHeight="1" hidden="1">
      <c r="A227" s="41" t="s">
        <v>251</v>
      </c>
      <c r="B227" s="164">
        <v>951</v>
      </c>
      <c r="C227" s="16" t="s">
        <v>247</v>
      </c>
      <c r="D227" s="16" t="s">
        <v>15</v>
      </c>
      <c r="E227" s="16" t="s">
        <v>253</v>
      </c>
      <c r="F227" s="16" t="s">
        <v>18</v>
      </c>
      <c r="G227" s="17">
        <f>SUM(G228)</f>
        <v>7000</v>
      </c>
      <c r="H227" s="17">
        <f>SUM(H228)</f>
        <v>0</v>
      </c>
      <c r="I227" s="17">
        <f>SUM(I228)</f>
        <v>0</v>
      </c>
      <c r="J227" s="26"/>
      <c r="K227" s="26"/>
      <c r="L227" s="27"/>
      <c r="M227" s="26"/>
      <c r="N227" s="26"/>
      <c r="O227" s="26"/>
      <c r="P227" s="26"/>
      <c r="Q227" s="26"/>
      <c r="R227" s="26"/>
      <c r="S227" s="23"/>
      <c r="T227" s="23"/>
      <c r="U227" s="177"/>
      <c r="V227" s="10"/>
    </row>
    <row r="228" spans="1:22" ht="61.5" customHeight="1" hidden="1">
      <c r="A228" s="147" t="s">
        <v>451</v>
      </c>
      <c r="B228" s="164">
        <v>951</v>
      </c>
      <c r="C228" s="22" t="s">
        <v>247</v>
      </c>
      <c r="D228" s="22" t="s">
        <v>15</v>
      </c>
      <c r="E228" s="22" t="s">
        <v>429</v>
      </c>
      <c r="F228" s="22" t="s">
        <v>18</v>
      </c>
      <c r="G228" s="23">
        <v>7000</v>
      </c>
      <c r="H228" s="23"/>
      <c r="I228" s="23"/>
      <c r="J228" s="134"/>
      <c r="K228" s="134"/>
      <c r="L228" s="135"/>
      <c r="M228" s="134"/>
      <c r="N228" s="134"/>
      <c r="O228" s="134"/>
      <c r="P228" s="134"/>
      <c r="Q228" s="134"/>
      <c r="R228" s="134"/>
      <c r="S228" s="23"/>
      <c r="T228" s="23"/>
      <c r="U228" s="177"/>
      <c r="V228" s="10"/>
    </row>
    <row r="229" spans="1:22" ht="15.75" customHeight="1" hidden="1">
      <c r="A229" s="40" t="s">
        <v>404</v>
      </c>
      <c r="B229" s="164">
        <v>951</v>
      </c>
      <c r="C229" s="16" t="s">
        <v>247</v>
      </c>
      <c r="D229" s="16" t="s">
        <v>15</v>
      </c>
      <c r="E229" s="53" t="s">
        <v>429</v>
      </c>
      <c r="F229" s="16" t="s">
        <v>190</v>
      </c>
      <c r="G229" s="17">
        <f>SUM(G230)</f>
        <v>2494319</v>
      </c>
      <c r="H229" s="17">
        <f>SUM(H230)</f>
        <v>0</v>
      </c>
      <c r="I229" s="17">
        <f>SUM(I230)</f>
        <v>0</v>
      </c>
      <c r="J229" s="26"/>
      <c r="K229" s="26"/>
      <c r="L229" s="27"/>
      <c r="M229" s="26"/>
      <c r="N229" s="26"/>
      <c r="O229" s="26"/>
      <c r="P229" s="26"/>
      <c r="Q229" s="26"/>
      <c r="R229" s="26"/>
      <c r="S229" s="23"/>
      <c r="T229" s="23"/>
      <c r="U229" s="177"/>
      <c r="V229" s="10"/>
    </row>
    <row r="230" spans="1:22" ht="25.5" customHeight="1" hidden="1">
      <c r="A230" s="123" t="s">
        <v>468</v>
      </c>
      <c r="B230" s="164">
        <v>951</v>
      </c>
      <c r="C230" s="22" t="s">
        <v>247</v>
      </c>
      <c r="D230" s="22" t="s">
        <v>15</v>
      </c>
      <c r="E230" s="22" t="s">
        <v>469</v>
      </c>
      <c r="F230" s="22" t="s">
        <v>18</v>
      </c>
      <c r="G230" s="23">
        <f>2058319+187000+249000</f>
        <v>2494319</v>
      </c>
      <c r="H230" s="23"/>
      <c r="I230" s="23"/>
      <c r="J230" s="134"/>
      <c r="K230" s="134">
        <f>K232</f>
        <v>0</v>
      </c>
      <c r="L230" s="135"/>
      <c r="M230" s="134"/>
      <c r="N230" s="134"/>
      <c r="O230" s="134"/>
      <c r="P230" s="134"/>
      <c r="Q230" s="134"/>
      <c r="R230" s="134">
        <f>R232</f>
        <v>248406</v>
      </c>
      <c r="S230" s="23"/>
      <c r="T230" s="23"/>
      <c r="U230" s="177"/>
      <c r="V230" s="10"/>
    </row>
    <row r="231" spans="1:22" ht="21.75" customHeight="1" hidden="1">
      <c r="A231" s="30" t="s">
        <v>470</v>
      </c>
      <c r="B231" s="164">
        <v>951</v>
      </c>
      <c r="C231" s="16" t="s">
        <v>247</v>
      </c>
      <c r="D231" s="16" t="s">
        <v>15</v>
      </c>
      <c r="E231" s="16" t="s">
        <v>471</v>
      </c>
      <c r="F231" s="16" t="s">
        <v>18</v>
      </c>
      <c r="G231" s="17">
        <f>SUM(G232)</f>
        <v>0</v>
      </c>
      <c r="H231" s="17">
        <f>SUM(H232)</f>
        <v>0</v>
      </c>
      <c r="I231" s="17">
        <f>SUM(I232)</f>
        <v>0</v>
      </c>
      <c r="J231" s="26">
        <f>SUM(J232)</f>
        <v>0</v>
      </c>
      <c r="K231" s="26">
        <f>SUM(K232)</f>
        <v>0</v>
      </c>
      <c r="L231" s="27"/>
      <c r="M231" s="26"/>
      <c r="N231" s="26"/>
      <c r="O231" s="26"/>
      <c r="P231" s="26"/>
      <c r="Q231" s="26"/>
      <c r="R231" s="26">
        <f>SUM(R232)</f>
        <v>248406</v>
      </c>
      <c r="S231" s="49"/>
      <c r="T231" s="49"/>
      <c r="U231" s="180"/>
      <c r="V231" s="10"/>
    </row>
    <row r="232" spans="1:22" ht="30" customHeight="1" hidden="1">
      <c r="A232" s="40" t="s">
        <v>404</v>
      </c>
      <c r="B232" s="164">
        <v>951</v>
      </c>
      <c r="C232" s="22" t="s">
        <v>247</v>
      </c>
      <c r="D232" s="22" t="s">
        <v>15</v>
      </c>
      <c r="E232" s="16" t="s">
        <v>471</v>
      </c>
      <c r="F232" s="22" t="s">
        <v>190</v>
      </c>
      <c r="G232" s="23"/>
      <c r="H232" s="23"/>
      <c r="I232" s="23"/>
      <c r="J232" s="134"/>
      <c r="K232" s="134">
        <v>0</v>
      </c>
      <c r="L232" s="135"/>
      <c r="M232" s="134"/>
      <c r="N232" s="134"/>
      <c r="O232" s="134"/>
      <c r="P232" s="134"/>
      <c r="Q232" s="134"/>
      <c r="R232" s="134">
        <v>248406</v>
      </c>
      <c r="S232" s="23"/>
      <c r="T232" s="23"/>
      <c r="U232" s="177"/>
      <c r="V232" s="10"/>
    </row>
    <row r="233" spans="1:22" ht="32.25" customHeight="1" hidden="1">
      <c r="A233" s="40" t="s">
        <v>255</v>
      </c>
      <c r="B233" s="164">
        <v>951</v>
      </c>
      <c r="C233" s="22" t="s">
        <v>247</v>
      </c>
      <c r="D233" s="22" t="s">
        <v>15</v>
      </c>
      <c r="E233" s="22" t="s">
        <v>414</v>
      </c>
      <c r="F233" s="22" t="s">
        <v>18</v>
      </c>
      <c r="G233" s="23"/>
      <c r="H233" s="23"/>
      <c r="I233" s="23"/>
      <c r="J233" s="134">
        <f>J234</f>
        <v>0</v>
      </c>
      <c r="K233" s="134">
        <f>K234</f>
        <v>0</v>
      </c>
      <c r="L233" s="135"/>
      <c r="M233" s="134"/>
      <c r="N233" s="134"/>
      <c r="O233" s="134"/>
      <c r="P233" s="134"/>
      <c r="Q233" s="134"/>
      <c r="R233" s="134">
        <f>R234</f>
        <v>0</v>
      </c>
      <c r="S233" s="20"/>
      <c r="T233" s="20"/>
      <c r="U233" s="176"/>
      <c r="V233" s="10"/>
    </row>
    <row r="234" spans="1:22" ht="61.5" customHeight="1" hidden="1">
      <c r="A234" s="148" t="s">
        <v>420</v>
      </c>
      <c r="B234" s="164">
        <v>951</v>
      </c>
      <c r="C234" s="22" t="s">
        <v>247</v>
      </c>
      <c r="D234" s="22" t="s">
        <v>15</v>
      </c>
      <c r="E234" s="22" t="s">
        <v>414</v>
      </c>
      <c r="F234" s="22" t="s">
        <v>18</v>
      </c>
      <c r="G234" s="23"/>
      <c r="H234" s="23"/>
      <c r="I234" s="23"/>
      <c r="J234" s="134"/>
      <c r="K234" s="134"/>
      <c r="L234" s="135"/>
      <c r="M234" s="134"/>
      <c r="N234" s="134"/>
      <c r="O234" s="134"/>
      <c r="P234" s="134"/>
      <c r="Q234" s="134"/>
      <c r="R234" s="134"/>
      <c r="S234" s="17"/>
      <c r="T234" s="17"/>
      <c r="U234" s="175"/>
      <c r="V234" s="10"/>
    </row>
    <row r="235" spans="1:22" ht="34.5" customHeight="1" hidden="1">
      <c r="A235" s="149" t="s">
        <v>375</v>
      </c>
      <c r="B235" s="164">
        <v>951</v>
      </c>
      <c r="C235" s="22" t="s">
        <v>247</v>
      </c>
      <c r="D235" s="22" t="s">
        <v>15</v>
      </c>
      <c r="E235" s="22" t="s">
        <v>414</v>
      </c>
      <c r="F235" s="22" t="s">
        <v>412</v>
      </c>
      <c r="G235" s="23"/>
      <c r="H235" s="23"/>
      <c r="I235" s="23"/>
      <c r="J235" s="134">
        <f>J236</f>
        <v>0</v>
      </c>
      <c r="K235" s="134">
        <f>K236</f>
        <v>0</v>
      </c>
      <c r="L235" s="135"/>
      <c r="M235" s="134"/>
      <c r="N235" s="134"/>
      <c r="O235" s="134"/>
      <c r="P235" s="134"/>
      <c r="Q235" s="134"/>
      <c r="R235" s="134"/>
      <c r="S235" s="23"/>
      <c r="T235" s="23"/>
      <c r="U235" s="177"/>
      <c r="V235" s="10"/>
    </row>
    <row r="236" spans="1:22" ht="15.75" customHeight="1" hidden="1">
      <c r="A236" s="40" t="s">
        <v>60</v>
      </c>
      <c r="B236" s="164">
        <v>951</v>
      </c>
      <c r="C236" s="22" t="s">
        <v>247</v>
      </c>
      <c r="D236" s="22" t="s">
        <v>15</v>
      </c>
      <c r="E236" s="22" t="s">
        <v>263</v>
      </c>
      <c r="F236" s="22" t="s">
        <v>61</v>
      </c>
      <c r="G236" s="23"/>
      <c r="H236" s="23"/>
      <c r="I236" s="23"/>
      <c r="J236" s="134"/>
      <c r="K236" s="134"/>
      <c r="L236" s="135"/>
      <c r="M236" s="134"/>
      <c r="N236" s="134"/>
      <c r="O236" s="134"/>
      <c r="P236" s="134"/>
      <c r="Q236" s="134"/>
      <c r="R236" s="134"/>
      <c r="S236" s="23"/>
      <c r="T236" s="23"/>
      <c r="U236" s="177"/>
      <c r="V236" s="10"/>
    </row>
    <row r="237" spans="1:22" ht="35.25" customHeight="1" hidden="1">
      <c r="A237" s="89" t="s">
        <v>238</v>
      </c>
      <c r="B237" s="164">
        <v>951</v>
      </c>
      <c r="C237" s="48" t="s">
        <v>247</v>
      </c>
      <c r="D237" s="48" t="s">
        <v>15</v>
      </c>
      <c r="E237" s="48" t="s">
        <v>264</v>
      </c>
      <c r="F237" s="48" t="s">
        <v>18</v>
      </c>
      <c r="G237" s="49"/>
      <c r="H237" s="49">
        <f>H238</f>
        <v>0</v>
      </c>
      <c r="I237" s="49">
        <f>I238</f>
        <v>0</v>
      </c>
      <c r="J237" s="26">
        <f>J238</f>
        <v>0</v>
      </c>
      <c r="K237" s="26">
        <f>K238</f>
        <v>0</v>
      </c>
      <c r="L237" s="27"/>
      <c r="M237" s="26"/>
      <c r="N237" s="26"/>
      <c r="O237" s="26"/>
      <c r="P237" s="26"/>
      <c r="Q237" s="26"/>
      <c r="R237" s="26">
        <f>R238</f>
        <v>0</v>
      </c>
      <c r="S237" s="23"/>
      <c r="T237" s="23"/>
      <c r="U237" s="177"/>
      <c r="V237" s="10"/>
    </row>
    <row r="238" spans="1:22" ht="15.75" customHeight="1" hidden="1">
      <c r="A238" s="31" t="s">
        <v>60</v>
      </c>
      <c r="B238" s="164">
        <v>951</v>
      </c>
      <c r="C238" s="22" t="s">
        <v>247</v>
      </c>
      <c r="D238" s="22" t="s">
        <v>15</v>
      </c>
      <c r="E238" s="22" t="s">
        <v>264</v>
      </c>
      <c r="F238" s="22" t="s">
        <v>61</v>
      </c>
      <c r="G238" s="23"/>
      <c r="H238" s="23"/>
      <c r="I238" s="23"/>
      <c r="J238" s="134"/>
      <c r="K238" s="134"/>
      <c r="L238" s="135"/>
      <c r="M238" s="134"/>
      <c r="N238" s="134"/>
      <c r="O238" s="134"/>
      <c r="P238" s="134"/>
      <c r="Q238" s="134"/>
      <c r="R238" s="134"/>
      <c r="S238" s="47"/>
      <c r="T238" s="47"/>
      <c r="U238" s="179"/>
      <c r="V238" s="10"/>
    </row>
    <row r="239" spans="1:22" ht="34.5" customHeight="1" hidden="1">
      <c r="A239" s="34" t="s">
        <v>265</v>
      </c>
      <c r="B239" s="164">
        <v>951</v>
      </c>
      <c r="C239" s="19" t="s">
        <v>247</v>
      </c>
      <c r="D239" s="19" t="s">
        <v>37</v>
      </c>
      <c r="E239" s="19" t="s">
        <v>17</v>
      </c>
      <c r="F239" s="19" t="s">
        <v>18</v>
      </c>
      <c r="G239" s="20">
        <f>SUM(G240)</f>
        <v>0</v>
      </c>
      <c r="H239" s="20">
        <f>SUM(H240)</f>
        <v>0</v>
      </c>
      <c r="I239" s="20">
        <f>SUM(I240)</f>
        <v>1221455</v>
      </c>
      <c r="J239" s="87"/>
      <c r="K239" s="87"/>
      <c r="L239" s="88"/>
      <c r="M239" s="87"/>
      <c r="N239" s="87"/>
      <c r="O239" s="87"/>
      <c r="P239" s="87"/>
      <c r="Q239" s="87"/>
      <c r="R239" s="87"/>
      <c r="S239" s="49"/>
      <c r="T239" s="49"/>
      <c r="U239" s="180"/>
      <c r="V239" s="10"/>
    </row>
    <row r="240" spans="1:22" ht="60" customHeight="1">
      <c r="A240" s="163" t="s">
        <v>499</v>
      </c>
      <c r="B240" s="164">
        <v>951</v>
      </c>
      <c r="C240" s="22" t="s">
        <v>247</v>
      </c>
      <c r="D240" s="22" t="s">
        <v>15</v>
      </c>
      <c r="E240" s="22" t="s">
        <v>139</v>
      </c>
      <c r="F240" s="22" t="s">
        <v>18</v>
      </c>
      <c r="G240" s="23"/>
      <c r="H240" s="23"/>
      <c r="I240" s="134">
        <f>SUM(I241+I242)</f>
        <v>1221455</v>
      </c>
      <c r="J240" s="134">
        <f>SUM(J241+J242)</f>
        <v>0</v>
      </c>
      <c r="K240" s="134">
        <f aca="true" t="shared" si="48" ref="K240:V240">SUM(K241+K242)</f>
        <v>0</v>
      </c>
      <c r="L240" s="134">
        <f t="shared" si="48"/>
        <v>0</v>
      </c>
      <c r="M240" s="134">
        <f t="shared" si="48"/>
        <v>0</v>
      </c>
      <c r="N240" s="134">
        <f t="shared" si="48"/>
        <v>0</v>
      </c>
      <c r="O240" s="134">
        <f t="shared" si="48"/>
        <v>0</v>
      </c>
      <c r="P240" s="134">
        <f t="shared" si="48"/>
        <v>0</v>
      </c>
      <c r="Q240" s="134">
        <f t="shared" si="48"/>
        <v>0</v>
      </c>
      <c r="R240" s="134">
        <f t="shared" si="48"/>
        <v>0</v>
      </c>
      <c r="S240" s="134">
        <f t="shared" si="48"/>
        <v>0</v>
      </c>
      <c r="T240" s="134">
        <f t="shared" si="48"/>
        <v>0</v>
      </c>
      <c r="U240" s="134">
        <f t="shared" si="48"/>
        <v>0</v>
      </c>
      <c r="V240" s="134">
        <f t="shared" si="48"/>
        <v>0</v>
      </c>
    </row>
    <row r="241" spans="1:22" ht="18.75" customHeight="1">
      <c r="A241" s="158" t="s">
        <v>349</v>
      </c>
      <c r="B241" s="164">
        <v>951</v>
      </c>
      <c r="C241" s="16" t="s">
        <v>247</v>
      </c>
      <c r="D241" s="16" t="s">
        <v>15</v>
      </c>
      <c r="E241" s="22" t="s">
        <v>139</v>
      </c>
      <c r="F241" s="22" t="s">
        <v>190</v>
      </c>
      <c r="G241" s="23"/>
      <c r="H241" s="49">
        <f>H242</f>
        <v>0</v>
      </c>
      <c r="I241" s="96">
        <v>968071</v>
      </c>
      <c r="J241" s="26"/>
      <c r="K241" s="26"/>
      <c r="L241" s="27"/>
      <c r="M241" s="26"/>
      <c r="N241" s="26"/>
      <c r="O241" s="26"/>
      <c r="P241" s="26"/>
      <c r="Q241" s="26"/>
      <c r="R241" s="26"/>
      <c r="S241" s="20"/>
      <c r="T241" s="20"/>
      <c r="U241" s="176"/>
      <c r="V241" s="10"/>
    </row>
    <row r="242" spans="1:22" ht="21" customHeight="1">
      <c r="A242" s="28" t="s">
        <v>478</v>
      </c>
      <c r="B242" s="164">
        <v>951</v>
      </c>
      <c r="C242" s="22" t="s">
        <v>247</v>
      </c>
      <c r="D242" s="22" t="s">
        <v>15</v>
      </c>
      <c r="E242" s="22" t="s">
        <v>139</v>
      </c>
      <c r="F242" s="22" t="s">
        <v>479</v>
      </c>
      <c r="G242" s="23"/>
      <c r="H242" s="23"/>
      <c r="I242" s="193">
        <v>253384</v>
      </c>
      <c r="J242" s="134">
        <v>0</v>
      </c>
      <c r="K242" s="134"/>
      <c r="L242" s="135"/>
      <c r="M242" s="134"/>
      <c r="N242" s="134"/>
      <c r="O242" s="134"/>
      <c r="P242" s="134"/>
      <c r="Q242" s="134"/>
      <c r="R242" s="134">
        <v>0</v>
      </c>
      <c r="S242" s="17"/>
      <c r="T242" s="17"/>
      <c r="U242" s="175"/>
      <c r="V242" s="10"/>
    </row>
    <row r="243" spans="1:22" ht="29.25" customHeight="1">
      <c r="A243" s="40" t="s">
        <v>480</v>
      </c>
      <c r="B243" s="164">
        <v>951</v>
      </c>
      <c r="C243" s="22" t="s">
        <v>247</v>
      </c>
      <c r="D243" s="22" t="s">
        <v>15</v>
      </c>
      <c r="E243" s="22" t="s">
        <v>487</v>
      </c>
      <c r="F243" s="22" t="s">
        <v>18</v>
      </c>
      <c r="G243" s="23"/>
      <c r="H243" s="23"/>
      <c r="I243" s="23"/>
      <c r="J243" s="134">
        <f>SUM(J244+J246)</f>
        <v>389652</v>
      </c>
      <c r="K243" s="134">
        <f aca="true" t="shared" si="49" ref="K243:V243">SUM(K244+K246)</f>
        <v>325694</v>
      </c>
      <c r="L243" s="134">
        <f t="shared" si="49"/>
        <v>0</v>
      </c>
      <c r="M243" s="134">
        <f t="shared" si="49"/>
        <v>0</v>
      </c>
      <c r="N243" s="134">
        <f t="shared" si="49"/>
        <v>0</v>
      </c>
      <c r="O243" s="134">
        <f t="shared" si="49"/>
        <v>0</v>
      </c>
      <c r="P243" s="134">
        <f t="shared" si="49"/>
        <v>0</v>
      </c>
      <c r="Q243" s="134">
        <f t="shared" si="49"/>
        <v>0</v>
      </c>
      <c r="R243" s="134">
        <f t="shared" si="49"/>
        <v>342892</v>
      </c>
      <c r="S243" s="134">
        <f t="shared" si="49"/>
        <v>0</v>
      </c>
      <c r="T243" s="134">
        <f t="shared" si="49"/>
        <v>0</v>
      </c>
      <c r="U243" s="134">
        <f t="shared" si="49"/>
        <v>0</v>
      </c>
      <c r="V243" s="134">
        <f t="shared" si="49"/>
        <v>336851</v>
      </c>
    </row>
    <row r="244" spans="1:22" ht="19.5" customHeight="1">
      <c r="A244" s="24" t="s">
        <v>482</v>
      </c>
      <c r="B244" s="164">
        <v>951</v>
      </c>
      <c r="C244" s="19" t="s">
        <v>247</v>
      </c>
      <c r="D244" s="19" t="s">
        <v>15</v>
      </c>
      <c r="E244" s="22" t="s">
        <v>487</v>
      </c>
      <c r="F244" s="22" t="s">
        <v>483</v>
      </c>
      <c r="G244" s="23"/>
      <c r="H244" s="47">
        <f>H245</f>
        <v>0</v>
      </c>
      <c r="I244" s="47"/>
      <c r="J244" s="150"/>
      <c r="K244" s="150"/>
      <c r="L244" s="154"/>
      <c r="M244" s="150"/>
      <c r="N244" s="150"/>
      <c r="O244" s="150"/>
      <c r="P244" s="150"/>
      <c r="Q244" s="150"/>
      <c r="R244" s="150"/>
      <c r="S244" s="49"/>
      <c r="T244" s="49"/>
      <c r="U244" s="180"/>
      <c r="V244" s="10"/>
    </row>
    <row r="245" spans="1:22" ht="37.5" customHeight="1" hidden="1">
      <c r="A245" s="148" t="s">
        <v>445</v>
      </c>
      <c r="B245" s="164">
        <v>951</v>
      </c>
      <c r="C245" s="16" t="s">
        <v>247</v>
      </c>
      <c r="D245" s="16" t="s">
        <v>15</v>
      </c>
      <c r="E245" s="16" t="s">
        <v>452</v>
      </c>
      <c r="F245" s="16" t="s">
        <v>18</v>
      </c>
      <c r="G245" s="17">
        <f>SUM(G246)</f>
        <v>4436496</v>
      </c>
      <c r="H245" s="17">
        <f>SUM(H246+H250)</f>
        <v>0</v>
      </c>
      <c r="I245" s="17">
        <f>SUM(I246+I250)</f>
        <v>24000</v>
      </c>
      <c r="J245" s="26"/>
      <c r="K245" s="26"/>
      <c r="L245" s="26">
        <f aca="true" t="shared" si="50" ref="L245:R245">L246</f>
        <v>0</v>
      </c>
      <c r="M245" s="26">
        <f t="shared" si="50"/>
        <v>0</v>
      </c>
      <c r="N245" s="26">
        <f t="shared" si="50"/>
        <v>0</v>
      </c>
      <c r="O245" s="26">
        <f t="shared" si="50"/>
        <v>0</v>
      </c>
      <c r="P245" s="26">
        <f t="shared" si="50"/>
        <v>0</v>
      </c>
      <c r="Q245" s="26">
        <f t="shared" si="50"/>
        <v>0</v>
      </c>
      <c r="R245" s="26">
        <f t="shared" si="50"/>
        <v>342892</v>
      </c>
      <c r="S245" s="23"/>
      <c r="T245" s="23"/>
      <c r="U245" s="177"/>
      <c r="V245" s="10"/>
    </row>
    <row r="246" spans="1:22" ht="22.5" customHeight="1">
      <c r="A246" s="28" t="s">
        <v>478</v>
      </c>
      <c r="B246" s="164">
        <v>951</v>
      </c>
      <c r="C246" s="22" t="s">
        <v>247</v>
      </c>
      <c r="D246" s="22" t="s">
        <v>15</v>
      </c>
      <c r="E246" s="22" t="s">
        <v>487</v>
      </c>
      <c r="F246" s="22" t="s">
        <v>479</v>
      </c>
      <c r="G246" s="23">
        <f>4124496+291000+21000</f>
        <v>4436496</v>
      </c>
      <c r="H246" s="23"/>
      <c r="I246" s="23"/>
      <c r="J246" s="134">
        <v>389652</v>
      </c>
      <c r="K246" s="134">
        <v>325694</v>
      </c>
      <c r="L246" s="135"/>
      <c r="M246" s="134"/>
      <c r="N246" s="134"/>
      <c r="O246" s="134"/>
      <c r="P246" s="134"/>
      <c r="Q246" s="134"/>
      <c r="R246" s="134">
        <v>342892</v>
      </c>
      <c r="S246" s="23"/>
      <c r="T246" s="23"/>
      <c r="U246" s="177"/>
      <c r="V246" s="10">
        <v>336851</v>
      </c>
    </row>
    <row r="247" spans="1:22" ht="22.5" customHeight="1">
      <c r="A247" s="159" t="s">
        <v>497</v>
      </c>
      <c r="B247" s="164">
        <v>951</v>
      </c>
      <c r="C247" s="19" t="s">
        <v>247</v>
      </c>
      <c r="D247" s="19" t="s">
        <v>40</v>
      </c>
      <c r="E247" s="19" t="s">
        <v>18</v>
      </c>
      <c r="F247" s="23">
        <v>0</v>
      </c>
      <c r="G247" s="23"/>
      <c r="H247" s="23"/>
      <c r="I247" s="134">
        <f>SUM(I248)</f>
        <v>635614</v>
      </c>
      <c r="J247" s="134">
        <f>SUM(J248)</f>
        <v>0</v>
      </c>
      <c r="K247" s="134"/>
      <c r="L247" s="135"/>
      <c r="M247" s="134"/>
      <c r="N247" s="134"/>
      <c r="O247" s="134"/>
      <c r="P247" s="134"/>
      <c r="Q247" s="134"/>
      <c r="R247" s="134"/>
      <c r="S247" s="23"/>
      <c r="T247" s="23"/>
      <c r="U247" s="177"/>
      <c r="V247" s="10"/>
    </row>
    <row r="248" spans="1:22" ht="64.5" customHeight="1">
      <c r="A248" s="163" t="s">
        <v>499</v>
      </c>
      <c r="B248" s="164">
        <v>951</v>
      </c>
      <c r="C248" s="22" t="s">
        <v>247</v>
      </c>
      <c r="D248" s="22" t="s">
        <v>40</v>
      </c>
      <c r="E248" s="22" t="s">
        <v>139</v>
      </c>
      <c r="F248" s="22" t="s">
        <v>18</v>
      </c>
      <c r="G248" s="23"/>
      <c r="H248" s="23"/>
      <c r="I248" s="134">
        <f>SUM(I249)</f>
        <v>635614</v>
      </c>
      <c r="J248" s="134">
        <f>SUM(J249)</f>
        <v>0</v>
      </c>
      <c r="K248" s="134"/>
      <c r="L248" s="135"/>
      <c r="M248" s="134"/>
      <c r="N248" s="134"/>
      <c r="O248" s="134"/>
      <c r="P248" s="134"/>
      <c r="Q248" s="134"/>
      <c r="R248" s="134"/>
      <c r="S248" s="23"/>
      <c r="T248" s="23"/>
      <c r="U248" s="177"/>
      <c r="V248" s="10"/>
    </row>
    <row r="249" spans="1:22" ht="18" customHeight="1">
      <c r="A249" s="158" t="s">
        <v>349</v>
      </c>
      <c r="B249" s="164">
        <v>951</v>
      </c>
      <c r="C249" s="16" t="s">
        <v>247</v>
      </c>
      <c r="D249" s="16" t="s">
        <v>40</v>
      </c>
      <c r="E249" s="22" t="s">
        <v>139</v>
      </c>
      <c r="F249" s="22" t="s">
        <v>190</v>
      </c>
      <c r="G249" s="23"/>
      <c r="H249" s="23"/>
      <c r="I249" s="134">
        <v>635614</v>
      </c>
      <c r="J249" s="134"/>
      <c r="K249" s="134"/>
      <c r="L249" s="135"/>
      <c r="M249" s="134"/>
      <c r="N249" s="134"/>
      <c r="O249" s="134"/>
      <c r="P249" s="134"/>
      <c r="Q249" s="134"/>
      <c r="R249" s="134"/>
      <c r="S249" s="23"/>
      <c r="T249" s="23"/>
      <c r="U249" s="177"/>
      <c r="V249" s="10"/>
    </row>
    <row r="250" spans="1:22" ht="20.25" customHeight="1">
      <c r="A250" s="34" t="s">
        <v>309</v>
      </c>
      <c r="B250" s="164">
        <v>951</v>
      </c>
      <c r="C250" s="19" t="s">
        <v>57</v>
      </c>
      <c r="D250" s="19" t="s">
        <v>16</v>
      </c>
      <c r="E250" s="19" t="s">
        <v>485</v>
      </c>
      <c r="F250" s="19" t="s">
        <v>18</v>
      </c>
      <c r="G250" s="20">
        <f>SUM(G251)</f>
        <v>675000</v>
      </c>
      <c r="H250" s="20">
        <f>SUM(H251+H254)</f>
        <v>0</v>
      </c>
      <c r="I250" s="87">
        <f>SUM(I251)</f>
        <v>24000</v>
      </c>
      <c r="J250" s="87">
        <f>SUM(J251)</f>
        <v>45600</v>
      </c>
      <c r="K250" s="87">
        <f aca="true" t="shared" si="51" ref="K250:V250">SUM(K251)</f>
        <v>42320</v>
      </c>
      <c r="L250" s="87">
        <f t="shared" si="51"/>
        <v>0</v>
      </c>
      <c r="M250" s="87">
        <f t="shared" si="51"/>
        <v>0</v>
      </c>
      <c r="N250" s="87">
        <f t="shared" si="51"/>
        <v>0</v>
      </c>
      <c r="O250" s="87">
        <f t="shared" si="51"/>
        <v>0</v>
      </c>
      <c r="P250" s="87">
        <f t="shared" si="51"/>
        <v>0</v>
      </c>
      <c r="Q250" s="87">
        <f t="shared" si="51"/>
        <v>0</v>
      </c>
      <c r="R250" s="87">
        <f t="shared" si="51"/>
        <v>42020</v>
      </c>
      <c r="S250" s="87">
        <f t="shared" si="51"/>
        <v>0</v>
      </c>
      <c r="T250" s="87">
        <f t="shared" si="51"/>
        <v>0</v>
      </c>
      <c r="U250" s="87">
        <f t="shared" si="51"/>
        <v>0</v>
      </c>
      <c r="V250" s="87">
        <f t="shared" si="51"/>
        <v>42200</v>
      </c>
    </row>
    <row r="251" spans="1:22" ht="18.75" customHeight="1">
      <c r="A251" s="151" t="s">
        <v>430</v>
      </c>
      <c r="B251" s="164">
        <v>951</v>
      </c>
      <c r="C251" s="43" t="s">
        <v>57</v>
      </c>
      <c r="D251" s="43" t="s">
        <v>20</v>
      </c>
      <c r="E251" s="43" t="s">
        <v>485</v>
      </c>
      <c r="F251" s="43" t="s">
        <v>18</v>
      </c>
      <c r="G251" s="17">
        <f>SUM(G253)</f>
        <v>675000</v>
      </c>
      <c r="H251" s="17">
        <f>SUM(H253)</f>
        <v>0</v>
      </c>
      <c r="I251" s="26">
        <f>SUM(I252+I255)</f>
        <v>24000</v>
      </c>
      <c r="J251" s="26">
        <f>SUM(J252+J255)</f>
        <v>45600</v>
      </c>
      <c r="K251" s="26">
        <f aca="true" t="shared" si="52" ref="K251:V251">SUM(K252+K255)</f>
        <v>42320</v>
      </c>
      <c r="L251" s="26">
        <f t="shared" si="52"/>
        <v>0</v>
      </c>
      <c r="M251" s="26">
        <f t="shared" si="52"/>
        <v>0</v>
      </c>
      <c r="N251" s="26">
        <f t="shared" si="52"/>
        <v>0</v>
      </c>
      <c r="O251" s="26">
        <f t="shared" si="52"/>
        <v>0</v>
      </c>
      <c r="P251" s="26">
        <f t="shared" si="52"/>
        <v>0</v>
      </c>
      <c r="Q251" s="26">
        <f t="shared" si="52"/>
        <v>0</v>
      </c>
      <c r="R251" s="26">
        <f t="shared" si="52"/>
        <v>42020</v>
      </c>
      <c r="S251" s="26">
        <f t="shared" si="52"/>
        <v>0</v>
      </c>
      <c r="T251" s="26">
        <f t="shared" si="52"/>
        <v>0</v>
      </c>
      <c r="U251" s="26">
        <f t="shared" si="52"/>
        <v>0</v>
      </c>
      <c r="V251" s="26">
        <f t="shared" si="52"/>
        <v>42200</v>
      </c>
    </row>
    <row r="252" spans="1:22" ht="63.75" customHeight="1">
      <c r="A252" s="163" t="s">
        <v>499</v>
      </c>
      <c r="B252" s="164">
        <v>951</v>
      </c>
      <c r="C252" s="43" t="s">
        <v>57</v>
      </c>
      <c r="D252" s="43" t="s">
        <v>20</v>
      </c>
      <c r="E252" s="43" t="s">
        <v>139</v>
      </c>
      <c r="F252" s="43" t="s">
        <v>18</v>
      </c>
      <c r="G252" s="17"/>
      <c r="H252" s="17"/>
      <c r="I252" s="26">
        <f>SUM(I253+I254)</f>
        <v>24000</v>
      </c>
      <c r="J252" s="26">
        <f>SUM(J253+J254)</f>
        <v>0</v>
      </c>
      <c r="K252" s="26">
        <f aca="true" t="shared" si="53" ref="K252:V252">SUM(K253+K254)</f>
        <v>0</v>
      </c>
      <c r="L252" s="26">
        <f t="shared" si="53"/>
        <v>0</v>
      </c>
      <c r="M252" s="26">
        <f t="shared" si="53"/>
        <v>0</v>
      </c>
      <c r="N252" s="26">
        <f t="shared" si="53"/>
        <v>0</v>
      </c>
      <c r="O252" s="26">
        <f t="shared" si="53"/>
        <v>0</v>
      </c>
      <c r="P252" s="26">
        <f t="shared" si="53"/>
        <v>0</v>
      </c>
      <c r="Q252" s="26">
        <f t="shared" si="53"/>
        <v>0</v>
      </c>
      <c r="R252" s="26">
        <f t="shared" si="53"/>
        <v>0</v>
      </c>
      <c r="S252" s="26">
        <f t="shared" si="53"/>
        <v>0</v>
      </c>
      <c r="T252" s="26">
        <f t="shared" si="53"/>
        <v>0</v>
      </c>
      <c r="U252" s="26">
        <f t="shared" si="53"/>
        <v>0</v>
      </c>
      <c r="V252" s="26">
        <f t="shared" si="53"/>
        <v>0</v>
      </c>
    </row>
    <row r="253" spans="1:22" ht="28.5" customHeight="1">
      <c r="A253" s="28" t="s">
        <v>478</v>
      </c>
      <c r="B253" s="164">
        <v>951</v>
      </c>
      <c r="C253" s="22" t="s">
        <v>57</v>
      </c>
      <c r="D253" s="22" t="s">
        <v>20</v>
      </c>
      <c r="E253" s="22" t="s">
        <v>139</v>
      </c>
      <c r="F253" s="22" t="s">
        <v>479</v>
      </c>
      <c r="G253" s="23">
        <f>369000+306000</f>
        <v>675000</v>
      </c>
      <c r="H253" s="23"/>
      <c r="I253" s="134">
        <v>20000</v>
      </c>
      <c r="J253" s="134"/>
      <c r="K253" s="134"/>
      <c r="L253" s="135"/>
      <c r="M253" s="134"/>
      <c r="N253" s="134"/>
      <c r="O253" s="134"/>
      <c r="P253" s="134"/>
      <c r="Q253" s="134"/>
      <c r="R253" s="134">
        <v>0</v>
      </c>
      <c r="S253" s="23"/>
      <c r="T253" s="23"/>
      <c r="U253" s="177"/>
      <c r="V253" s="10"/>
    </row>
    <row r="254" spans="1:22" ht="63" customHeight="1">
      <c r="A254" s="40" t="s">
        <v>477</v>
      </c>
      <c r="B254" s="164">
        <v>951</v>
      </c>
      <c r="C254" s="22" t="s">
        <v>57</v>
      </c>
      <c r="D254" s="22" t="s">
        <v>20</v>
      </c>
      <c r="E254" s="22" t="s">
        <v>139</v>
      </c>
      <c r="F254" s="22" t="s">
        <v>476</v>
      </c>
      <c r="G254" s="23"/>
      <c r="H254" s="23"/>
      <c r="I254" s="134">
        <v>4000</v>
      </c>
      <c r="J254" s="134"/>
      <c r="K254" s="134"/>
      <c r="L254" s="135"/>
      <c r="M254" s="134"/>
      <c r="N254" s="134"/>
      <c r="O254" s="134"/>
      <c r="P254" s="134"/>
      <c r="Q254" s="134"/>
      <c r="R254" s="134">
        <v>0</v>
      </c>
      <c r="S254" s="23"/>
      <c r="T254" s="23"/>
      <c r="U254" s="177"/>
      <c r="V254" s="10"/>
    </row>
    <row r="255" spans="1:22" ht="28.5" customHeight="1">
      <c r="A255" s="40" t="s">
        <v>480</v>
      </c>
      <c r="B255" s="164">
        <v>951</v>
      </c>
      <c r="C255" s="22" t="s">
        <v>57</v>
      </c>
      <c r="D255" s="22" t="s">
        <v>20</v>
      </c>
      <c r="E255" s="22" t="s">
        <v>487</v>
      </c>
      <c r="F255" s="22" t="s">
        <v>18</v>
      </c>
      <c r="G255" s="23"/>
      <c r="H255" s="23"/>
      <c r="I255" s="134">
        <f>SUM(I256+I257)</f>
        <v>0</v>
      </c>
      <c r="J255" s="134">
        <f aca="true" t="shared" si="54" ref="J255:V255">SUM(J256+J257)</f>
        <v>45600</v>
      </c>
      <c r="K255" s="134">
        <f t="shared" si="54"/>
        <v>42320</v>
      </c>
      <c r="L255" s="134">
        <f t="shared" si="54"/>
        <v>0</v>
      </c>
      <c r="M255" s="134">
        <f t="shared" si="54"/>
        <v>0</v>
      </c>
      <c r="N255" s="134">
        <f t="shared" si="54"/>
        <v>0</v>
      </c>
      <c r="O255" s="134">
        <f t="shared" si="54"/>
        <v>0</v>
      </c>
      <c r="P255" s="134">
        <f t="shared" si="54"/>
        <v>0</v>
      </c>
      <c r="Q255" s="134">
        <f t="shared" si="54"/>
        <v>0</v>
      </c>
      <c r="R255" s="134">
        <f t="shared" si="54"/>
        <v>42020</v>
      </c>
      <c r="S255" s="134">
        <f t="shared" si="54"/>
        <v>0</v>
      </c>
      <c r="T255" s="134">
        <f t="shared" si="54"/>
        <v>0</v>
      </c>
      <c r="U255" s="134">
        <f t="shared" si="54"/>
        <v>0</v>
      </c>
      <c r="V255" s="134">
        <f t="shared" si="54"/>
        <v>42200</v>
      </c>
    </row>
    <row r="256" spans="1:22" ht="18.75" customHeight="1">
      <c r="A256" s="24" t="s">
        <v>482</v>
      </c>
      <c r="B256" s="164">
        <v>951</v>
      </c>
      <c r="C256" s="22" t="s">
        <v>57</v>
      </c>
      <c r="D256" s="22" t="s">
        <v>20</v>
      </c>
      <c r="E256" s="22" t="s">
        <v>487</v>
      </c>
      <c r="F256" s="22" t="s">
        <v>483</v>
      </c>
      <c r="G256" s="23"/>
      <c r="H256" s="23"/>
      <c r="I256" s="134"/>
      <c r="J256" s="134"/>
      <c r="K256" s="134">
        <v>7420</v>
      </c>
      <c r="L256" s="135"/>
      <c r="M256" s="134"/>
      <c r="N256" s="134"/>
      <c r="O256" s="134"/>
      <c r="P256" s="134"/>
      <c r="Q256" s="134"/>
      <c r="R256" s="134">
        <v>7420</v>
      </c>
      <c r="S256" s="23"/>
      <c r="T256" s="23"/>
      <c r="U256" s="177"/>
      <c r="V256" s="174"/>
    </row>
    <row r="257" spans="1:22" ht="24.75" customHeight="1">
      <c r="A257" s="28" t="s">
        <v>478</v>
      </c>
      <c r="B257" s="164">
        <v>951</v>
      </c>
      <c r="C257" s="22" t="s">
        <v>57</v>
      </c>
      <c r="D257" s="22" t="s">
        <v>20</v>
      </c>
      <c r="E257" s="22" t="s">
        <v>487</v>
      </c>
      <c r="F257" s="22" t="s">
        <v>479</v>
      </c>
      <c r="G257" s="23"/>
      <c r="H257" s="23"/>
      <c r="I257" s="23"/>
      <c r="J257" s="134">
        <v>45600</v>
      </c>
      <c r="K257" s="26">
        <v>34900</v>
      </c>
      <c r="L257" s="135"/>
      <c r="M257" s="134"/>
      <c r="N257" s="134"/>
      <c r="O257" s="134"/>
      <c r="P257" s="134"/>
      <c r="Q257" s="134"/>
      <c r="R257" s="134">
        <v>34600</v>
      </c>
      <c r="S257" s="23"/>
      <c r="T257" s="23"/>
      <c r="U257" s="177"/>
      <c r="V257" s="10">
        <v>42200</v>
      </c>
    </row>
    <row r="258" spans="1:22" ht="32.25" customHeight="1">
      <c r="A258" s="12" t="s">
        <v>431</v>
      </c>
      <c r="B258" s="164">
        <v>951</v>
      </c>
      <c r="C258" s="55" t="s">
        <v>63</v>
      </c>
      <c r="D258" s="55" t="s">
        <v>16</v>
      </c>
      <c r="E258" s="55" t="s">
        <v>485</v>
      </c>
      <c r="F258" s="55" t="s">
        <v>18</v>
      </c>
      <c r="G258" s="56">
        <f>SUM(G259+G288)</f>
        <v>21678440</v>
      </c>
      <c r="H258" s="56">
        <f>SUM(H259+H288+H291)</f>
        <v>0</v>
      </c>
      <c r="I258" s="56">
        <f>SUM(I369)</f>
        <v>150000</v>
      </c>
      <c r="J258" s="56">
        <f>SUM(J369)</f>
        <v>150000</v>
      </c>
      <c r="K258" s="56">
        <f aca="true" t="shared" si="55" ref="K258:V258">SUM(K369)</f>
        <v>100000</v>
      </c>
      <c r="L258" s="56">
        <f t="shared" si="55"/>
        <v>0</v>
      </c>
      <c r="M258" s="56">
        <f t="shared" si="55"/>
        <v>0</v>
      </c>
      <c r="N258" s="56">
        <f t="shared" si="55"/>
        <v>0</v>
      </c>
      <c r="O258" s="56">
        <f t="shared" si="55"/>
        <v>0</v>
      </c>
      <c r="P258" s="56">
        <f t="shared" si="55"/>
        <v>0</v>
      </c>
      <c r="Q258" s="56">
        <f t="shared" si="55"/>
        <v>0</v>
      </c>
      <c r="R258" s="56">
        <f t="shared" si="55"/>
        <v>100000</v>
      </c>
      <c r="S258" s="56">
        <f t="shared" si="55"/>
        <v>0</v>
      </c>
      <c r="T258" s="56">
        <f t="shared" si="55"/>
        <v>0</v>
      </c>
      <c r="U258" s="56">
        <f t="shared" si="55"/>
        <v>0</v>
      </c>
      <c r="V258" s="56">
        <f t="shared" si="55"/>
        <v>150000</v>
      </c>
    </row>
    <row r="259" spans="1:22" ht="22.5" customHeight="1" hidden="1">
      <c r="A259" s="84" t="s">
        <v>276</v>
      </c>
      <c r="B259" s="164">
        <v>951</v>
      </c>
      <c r="C259" s="19" t="s">
        <v>102</v>
      </c>
      <c r="D259" s="19" t="s">
        <v>15</v>
      </c>
      <c r="E259" s="19" t="s">
        <v>17</v>
      </c>
      <c r="F259" s="19" t="s">
        <v>18</v>
      </c>
      <c r="G259" s="20">
        <f>SUM(G260+G265+G267+G269+G271+G276)</f>
        <v>21303440</v>
      </c>
      <c r="H259" s="20">
        <f>SUM(H260+H265+H267+H269+H271+H276+H274)</f>
        <v>0</v>
      </c>
      <c r="I259" s="20">
        <f>SUM(I260+I265+I267+I269+I271+I276+I274)</f>
        <v>0</v>
      </c>
      <c r="J259" s="87">
        <f>J260+J262+J266+J268+J275+J277+J279+J281+J283+J285</f>
        <v>0</v>
      </c>
      <c r="K259" s="87">
        <f>K260+K262+K266+K268+K275+K277+K279+K281+K283+K285</f>
        <v>0</v>
      </c>
      <c r="L259" s="88"/>
      <c r="M259" s="87"/>
      <c r="N259" s="87"/>
      <c r="O259" s="87"/>
      <c r="P259" s="87"/>
      <c r="Q259" s="87"/>
      <c r="R259" s="87">
        <f>R260+R262+R266+R268+R275+R277+R279+R281+R283+R285</f>
        <v>0</v>
      </c>
      <c r="S259" s="23"/>
      <c r="T259" s="23"/>
      <c r="U259" s="177"/>
      <c r="V259" s="10"/>
    </row>
    <row r="260" spans="1:22" ht="24.75" customHeight="1" hidden="1">
      <c r="A260" s="90" t="s">
        <v>277</v>
      </c>
      <c r="B260" s="164">
        <v>951</v>
      </c>
      <c r="C260" s="16" t="s">
        <v>102</v>
      </c>
      <c r="D260" s="16" t="s">
        <v>15</v>
      </c>
      <c r="E260" s="16" t="s">
        <v>278</v>
      </c>
      <c r="F260" s="16" t="s">
        <v>18</v>
      </c>
      <c r="G260" s="17">
        <f>SUM(G261:G264)</f>
        <v>16598364</v>
      </c>
      <c r="H260" s="17">
        <f>SUM(H261:H264)</f>
        <v>0</v>
      </c>
      <c r="I260" s="17">
        <f>SUM(I261:I264)</f>
        <v>0</v>
      </c>
      <c r="J260" s="26">
        <f>J261</f>
        <v>0</v>
      </c>
      <c r="K260" s="26">
        <f>K261</f>
        <v>0</v>
      </c>
      <c r="L260" s="27"/>
      <c r="M260" s="26"/>
      <c r="N260" s="26"/>
      <c r="O260" s="26"/>
      <c r="P260" s="26"/>
      <c r="Q260" s="26"/>
      <c r="R260" s="26">
        <f>R261</f>
        <v>0</v>
      </c>
      <c r="S260" s="17"/>
      <c r="T260" s="17"/>
      <c r="U260" s="175"/>
      <c r="V260" s="10"/>
    </row>
    <row r="261" spans="1:22" ht="43.5" customHeight="1" hidden="1">
      <c r="A261" s="40" t="s">
        <v>211</v>
      </c>
      <c r="B261" s="164">
        <v>951</v>
      </c>
      <c r="C261" s="22" t="s">
        <v>102</v>
      </c>
      <c r="D261" s="22" t="s">
        <v>15</v>
      </c>
      <c r="E261" s="22" t="s">
        <v>278</v>
      </c>
      <c r="F261" s="22" t="s">
        <v>212</v>
      </c>
      <c r="G261" s="23">
        <f>15532364+1409000+72000-204000-311000+100000</f>
        <v>16598364</v>
      </c>
      <c r="H261" s="23"/>
      <c r="I261" s="23"/>
      <c r="J261" s="134"/>
      <c r="K261" s="134"/>
      <c r="L261" s="135"/>
      <c r="M261" s="134"/>
      <c r="N261" s="134"/>
      <c r="O261" s="134"/>
      <c r="P261" s="134"/>
      <c r="Q261" s="134"/>
      <c r="R261" s="134"/>
      <c r="S261" s="23"/>
      <c r="T261" s="23"/>
      <c r="U261" s="177"/>
      <c r="V261" s="10"/>
    </row>
    <row r="262" spans="1:22" ht="28.5" customHeight="1" hidden="1">
      <c r="A262" s="33" t="s">
        <v>279</v>
      </c>
      <c r="B262" s="164">
        <v>951</v>
      </c>
      <c r="C262" s="22" t="s">
        <v>102</v>
      </c>
      <c r="D262" s="22" t="s">
        <v>15</v>
      </c>
      <c r="E262" s="22" t="s">
        <v>280</v>
      </c>
      <c r="F262" s="22" t="s">
        <v>18</v>
      </c>
      <c r="G262" s="23"/>
      <c r="H262" s="23"/>
      <c r="I262" s="23"/>
      <c r="J262" s="134">
        <f>J265</f>
        <v>0</v>
      </c>
      <c r="K262" s="134">
        <f>K265</f>
        <v>0</v>
      </c>
      <c r="L262" s="135"/>
      <c r="M262" s="134"/>
      <c r="N262" s="134"/>
      <c r="O262" s="134"/>
      <c r="P262" s="134"/>
      <c r="Q262" s="134"/>
      <c r="R262" s="134">
        <f>R265</f>
        <v>0</v>
      </c>
      <c r="S262" s="17"/>
      <c r="T262" s="17"/>
      <c r="U262" s="175"/>
      <c r="V262" s="10"/>
    </row>
    <row r="263" spans="1:22" ht="30" customHeight="1" hidden="1">
      <c r="A263" s="24" t="s">
        <v>281</v>
      </c>
      <c r="B263" s="164">
        <v>951</v>
      </c>
      <c r="C263" s="22" t="s">
        <v>102</v>
      </c>
      <c r="D263" s="22" t="s">
        <v>15</v>
      </c>
      <c r="E263" s="22" t="s">
        <v>278</v>
      </c>
      <c r="F263" s="22" t="s">
        <v>282</v>
      </c>
      <c r="G263" s="23"/>
      <c r="H263" s="23"/>
      <c r="I263" s="23"/>
      <c r="J263" s="134"/>
      <c r="K263" s="134"/>
      <c r="L263" s="135"/>
      <c r="M263" s="134"/>
      <c r="N263" s="134"/>
      <c r="O263" s="134"/>
      <c r="P263" s="134"/>
      <c r="Q263" s="134"/>
      <c r="R263" s="134"/>
      <c r="S263" s="23"/>
      <c r="T263" s="23"/>
      <c r="U263" s="177"/>
      <c r="V263" s="10"/>
    </row>
    <row r="264" spans="1:22" ht="36" customHeight="1" hidden="1">
      <c r="A264" s="24" t="s">
        <v>283</v>
      </c>
      <c r="B264" s="164">
        <v>951</v>
      </c>
      <c r="C264" s="22" t="s">
        <v>102</v>
      </c>
      <c r="D264" s="22" t="s">
        <v>15</v>
      </c>
      <c r="E264" s="22" t="s">
        <v>278</v>
      </c>
      <c r="F264" s="22" t="s">
        <v>284</v>
      </c>
      <c r="G264" s="23"/>
      <c r="H264" s="23"/>
      <c r="I264" s="23"/>
      <c r="J264" s="134"/>
      <c r="K264" s="134"/>
      <c r="L264" s="135"/>
      <c r="M264" s="134"/>
      <c r="N264" s="134"/>
      <c r="O264" s="134"/>
      <c r="P264" s="134"/>
      <c r="Q264" s="134"/>
      <c r="R264" s="134"/>
      <c r="S264" s="17"/>
      <c r="T264" s="17"/>
      <c r="U264" s="175"/>
      <c r="V264" s="10"/>
    </row>
    <row r="265" spans="1:22" ht="28.5" customHeight="1" hidden="1">
      <c r="A265" s="41" t="s">
        <v>138</v>
      </c>
      <c r="B265" s="164">
        <v>951</v>
      </c>
      <c r="C265" s="16" t="s">
        <v>102</v>
      </c>
      <c r="D265" s="16" t="s">
        <v>15</v>
      </c>
      <c r="E265" s="16" t="s">
        <v>280</v>
      </c>
      <c r="F265" s="16" t="s">
        <v>139</v>
      </c>
      <c r="G265" s="17">
        <f>SUM(G266)</f>
        <v>732076</v>
      </c>
      <c r="H265" s="17">
        <f>SUM(H266)</f>
        <v>0</v>
      </c>
      <c r="I265" s="17">
        <f>SUM(I266)</f>
        <v>0</v>
      </c>
      <c r="J265" s="26"/>
      <c r="K265" s="26"/>
      <c r="L265" s="27"/>
      <c r="M265" s="26"/>
      <c r="N265" s="26"/>
      <c r="O265" s="26"/>
      <c r="P265" s="26"/>
      <c r="Q265" s="26"/>
      <c r="R265" s="26"/>
      <c r="S265" s="23"/>
      <c r="T265" s="23"/>
      <c r="U265" s="177"/>
      <c r="V265" s="10"/>
    </row>
    <row r="266" spans="1:22" ht="31.5" customHeight="1" hidden="1">
      <c r="A266" s="33" t="s">
        <v>227</v>
      </c>
      <c r="B266" s="164">
        <v>951</v>
      </c>
      <c r="C266" s="22" t="s">
        <v>102</v>
      </c>
      <c r="D266" s="22" t="s">
        <v>15</v>
      </c>
      <c r="E266" s="22" t="s">
        <v>228</v>
      </c>
      <c r="F266" s="22" t="s">
        <v>18</v>
      </c>
      <c r="G266" s="23">
        <f>669076+32000+31000</f>
        <v>732076</v>
      </c>
      <c r="H266" s="23"/>
      <c r="I266" s="23"/>
      <c r="J266" s="134">
        <f>J267</f>
        <v>0</v>
      </c>
      <c r="K266" s="134">
        <f>K267</f>
        <v>0</v>
      </c>
      <c r="L266" s="135"/>
      <c r="M266" s="134"/>
      <c r="N266" s="134"/>
      <c r="O266" s="134"/>
      <c r="P266" s="134"/>
      <c r="Q266" s="134"/>
      <c r="R266" s="134">
        <f>R267</f>
        <v>0</v>
      </c>
      <c r="S266" s="23"/>
      <c r="T266" s="23"/>
      <c r="U266" s="177"/>
      <c r="V266" s="10"/>
    </row>
    <row r="267" spans="1:22" ht="30" customHeight="1" hidden="1">
      <c r="A267" s="41" t="s">
        <v>52</v>
      </c>
      <c r="B267" s="164">
        <v>951</v>
      </c>
      <c r="C267" s="16" t="s">
        <v>102</v>
      </c>
      <c r="D267" s="16" t="s">
        <v>15</v>
      </c>
      <c r="E267" s="16" t="s">
        <v>228</v>
      </c>
      <c r="F267" s="16" t="s">
        <v>53</v>
      </c>
      <c r="G267" s="17">
        <f>SUM(G268)</f>
        <v>3362000</v>
      </c>
      <c r="H267" s="17">
        <f>SUM(H268)</f>
        <v>0</v>
      </c>
      <c r="I267" s="17">
        <f>SUM(I268)</f>
        <v>0</v>
      </c>
      <c r="J267" s="26"/>
      <c r="K267" s="26"/>
      <c r="L267" s="27"/>
      <c r="M267" s="26"/>
      <c r="N267" s="26"/>
      <c r="O267" s="26"/>
      <c r="P267" s="26"/>
      <c r="Q267" s="26"/>
      <c r="R267" s="26"/>
      <c r="S267" s="49"/>
      <c r="T267" s="49"/>
      <c r="U267" s="180"/>
      <c r="V267" s="10"/>
    </row>
    <row r="268" spans="1:22" ht="27" customHeight="1" hidden="1">
      <c r="A268" s="89" t="s">
        <v>238</v>
      </c>
      <c r="B268" s="164">
        <v>951</v>
      </c>
      <c r="C268" s="22" t="s">
        <v>102</v>
      </c>
      <c r="D268" s="22" t="s">
        <v>15</v>
      </c>
      <c r="E268" s="22" t="s">
        <v>285</v>
      </c>
      <c r="F268" s="22" t="s">
        <v>18</v>
      </c>
      <c r="G268" s="23">
        <f>3145000+32000+185000</f>
        <v>3362000</v>
      </c>
      <c r="H268" s="23"/>
      <c r="I268" s="23"/>
      <c r="J268" s="134">
        <f>J274</f>
        <v>0</v>
      </c>
      <c r="K268" s="134">
        <f>K274</f>
        <v>0</v>
      </c>
      <c r="L268" s="135"/>
      <c r="M268" s="134"/>
      <c r="N268" s="134"/>
      <c r="O268" s="134"/>
      <c r="P268" s="134"/>
      <c r="Q268" s="134"/>
      <c r="R268" s="134">
        <f>R274</f>
        <v>0</v>
      </c>
      <c r="S268" s="23"/>
      <c r="T268" s="23"/>
      <c r="U268" s="177"/>
      <c r="V268" s="10"/>
    </row>
    <row r="269" spans="1:22" ht="24" customHeight="1" hidden="1">
      <c r="A269" s="41" t="s">
        <v>286</v>
      </c>
      <c r="B269" s="164">
        <v>951</v>
      </c>
      <c r="C269" s="16" t="s">
        <v>102</v>
      </c>
      <c r="D269" s="16" t="s">
        <v>15</v>
      </c>
      <c r="E269" s="16" t="s">
        <v>287</v>
      </c>
      <c r="F269" s="16" t="s">
        <v>18</v>
      </c>
      <c r="G269" s="17">
        <f>SUM(G270)</f>
        <v>0</v>
      </c>
      <c r="H269" s="17">
        <f>SUM(H270)</f>
        <v>0</v>
      </c>
      <c r="I269" s="17">
        <f>SUM(I270)</f>
        <v>0</v>
      </c>
      <c r="J269" s="26">
        <f>SUM(J270)</f>
        <v>0</v>
      </c>
      <c r="K269" s="26">
        <f>SUM(K270)</f>
        <v>0</v>
      </c>
      <c r="L269" s="27"/>
      <c r="M269" s="26"/>
      <c r="N269" s="26"/>
      <c r="O269" s="26"/>
      <c r="P269" s="26"/>
      <c r="Q269" s="26"/>
      <c r="R269" s="26">
        <f>SUM(R270)</f>
        <v>0</v>
      </c>
      <c r="S269" s="17"/>
      <c r="T269" s="17"/>
      <c r="U269" s="175"/>
      <c r="V269" s="10"/>
    </row>
    <row r="270" spans="1:22" ht="0.75" customHeight="1" hidden="1">
      <c r="A270" s="59" t="s">
        <v>288</v>
      </c>
      <c r="B270" s="164">
        <v>951</v>
      </c>
      <c r="C270" s="22" t="s">
        <v>102</v>
      </c>
      <c r="D270" s="22" t="s">
        <v>15</v>
      </c>
      <c r="E270" s="22" t="s">
        <v>287</v>
      </c>
      <c r="F270" s="22" t="s">
        <v>289</v>
      </c>
      <c r="G270" s="23"/>
      <c r="H270" s="23"/>
      <c r="I270" s="23"/>
      <c r="J270" s="134"/>
      <c r="K270" s="134"/>
      <c r="L270" s="135"/>
      <c r="M270" s="134"/>
      <c r="N270" s="134"/>
      <c r="O270" s="134"/>
      <c r="P270" s="134"/>
      <c r="Q270" s="134"/>
      <c r="R270" s="134"/>
      <c r="S270" s="23"/>
      <c r="T270" s="23"/>
      <c r="U270" s="177"/>
      <c r="V270" s="10"/>
    </row>
    <row r="271" spans="1:22" ht="33" customHeight="1" hidden="1">
      <c r="A271" s="41" t="s">
        <v>290</v>
      </c>
      <c r="B271" s="164">
        <v>951</v>
      </c>
      <c r="C271" s="16" t="s">
        <v>102</v>
      </c>
      <c r="D271" s="16" t="s">
        <v>15</v>
      </c>
      <c r="E271" s="16" t="s">
        <v>291</v>
      </c>
      <c r="F271" s="16" t="s">
        <v>18</v>
      </c>
      <c r="G271" s="17">
        <f>SUM(G272:G273)</f>
        <v>0</v>
      </c>
      <c r="H271" s="17">
        <f>SUM(H272:H273)</f>
        <v>0</v>
      </c>
      <c r="I271" s="17">
        <f>SUM(I272:I273)</f>
        <v>0</v>
      </c>
      <c r="J271" s="26">
        <f>SUM(J272:J273)</f>
        <v>0</v>
      </c>
      <c r="K271" s="26">
        <f>SUM(K272:K273)</f>
        <v>0</v>
      </c>
      <c r="L271" s="27"/>
      <c r="M271" s="26"/>
      <c r="N271" s="26"/>
      <c r="O271" s="26"/>
      <c r="P271" s="26"/>
      <c r="Q271" s="26"/>
      <c r="R271" s="26">
        <f>SUM(R272:R273)</f>
        <v>0</v>
      </c>
      <c r="S271" s="23"/>
      <c r="T271" s="23"/>
      <c r="U271" s="177"/>
      <c r="V271" s="10"/>
    </row>
    <row r="272" spans="1:22" ht="27" customHeight="1" hidden="1">
      <c r="A272" s="24" t="s">
        <v>281</v>
      </c>
      <c r="B272" s="164">
        <v>951</v>
      </c>
      <c r="C272" s="22" t="s">
        <v>102</v>
      </c>
      <c r="D272" s="22" t="s">
        <v>15</v>
      </c>
      <c r="E272" s="22" t="s">
        <v>291</v>
      </c>
      <c r="F272" s="22" t="s">
        <v>282</v>
      </c>
      <c r="G272" s="23"/>
      <c r="H272" s="23"/>
      <c r="I272" s="23"/>
      <c r="J272" s="134"/>
      <c r="K272" s="134"/>
      <c r="L272" s="135"/>
      <c r="M272" s="134"/>
      <c r="N272" s="134"/>
      <c r="O272" s="134"/>
      <c r="P272" s="134"/>
      <c r="Q272" s="134"/>
      <c r="R272" s="134"/>
      <c r="S272" s="23"/>
      <c r="T272" s="23"/>
      <c r="U272" s="177"/>
      <c r="V272" s="10"/>
    </row>
    <row r="273" spans="1:22" ht="34.5" customHeight="1" hidden="1">
      <c r="A273" s="24" t="s">
        <v>283</v>
      </c>
      <c r="B273" s="164">
        <v>951</v>
      </c>
      <c r="C273" s="22" t="s">
        <v>102</v>
      </c>
      <c r="D273" s="22" t="s">
        <v>15</v>
      </c>
      <c r="E273" s="22" t="s">
        <v>291</v>
      </c>
      <c r="F273" s="22" t="s">
        <v>284</v>
      </c>
      <c r="G273" s="23"/>
      <c r="H273" s="23"/>
      <c r="I273" s="23"/>
      <c r="J273" s="134"/>
      <c r="K273" s="134"/>
      <c r="L273" s="135"/>
      <c r="M273" s="134"/>
      <c r="N273" s="134"/>
      <c r="O273" s="134"/>
      <c r="P273" s="134"/>
      <c r="Q273" s="134"/>
      <c r="R273" s="134"/>
      <c r="S273" s="23"/>
      <c r="T273" s="23"/>
      <c r="U273" s="177"/>
      <c r="V273" s="10"/>
    </row>
    <row r="274" spans="1:22" ht="29.25" customHeight="1" hidden="1">
      <c r="A274" s="39" t="s">
        <v>60</v>
      </c>
      <c r="B274" s="164">
        <v>951</v>
      </c>
      <c r="C274" s="48" t="s">
        <v>102</v>
      </c>
      <c r="D274" s="48" t="s">
        <v>15</v>
      </c>
      <c r="E274" s="48" t="s">
        <v>285</v>
      </c>
      <c r="F274" s="48" t="s">
        <v>61</v>
      </c>
      <c r="G274" s="49"/>
      <c r="H274" s="49">
        <f>H275</f>
        <v>0</v>
      </c>
      <c r="I274" s="49">
        <f>I275</f>
        <v>0</v>
      </c>
      <c r="J274" s="26"/>
      <c r="K274" s="26"/>
      <c r="L274" s="27"/>
      <c r="M274" s="26"/>
      <c r="N274" s="26"/>
      <c r="O274" s="26"/>
      <c r="P274" s="26"/>
      <c r="Q274" s="26"/>
      <c r="R274" s="26"/>
      <c r="S274" s="23"/>
      <c r="T274" s="23"/>
      <c r="U274" s="177"/>
      <c r="V274" s="10"/>
    </row>
    <row r="275" spans="1:22" ht="33" customHeight="1" hidden="1">
      <c r="A275" s="24" t="s">
        <v>292</v>
      </c>
      <c r="B275" s="164">
        <v>951</v>
      </c>
      <c r="C275" s="22" t="s">
        <v>102</v>
      </c>
      <c r="D275" s="22" t="s">
        <v>15</v>
      </c>
      <c r="E275" s="22" t="s">
        <v>293</v>
      </c>
      <c r="F275" s="22" t="s">
        <v>18</v>
      </c>
      <c r="G275" s="23"/>
      <c r="H275" s="23"/>
      <c r="I275" s="23"/>
      <c r="J275" s="134">
        <f>J276</f>
        <v>0</v>
      </c>
      <c r="K275" s="134">
        <f>K276</f>
        <v>0</v>
      </c>
      <c r="L275" s="135"/>
      <c r="M275" s="134"/>
      <c r="N275" s="134"/>
      <c r="O275" s="134"/>
      <c r="P275" s="134"/>
      <c r="Q275" s="134"/>
      <c r="R275" s="134">
        <f>R276</f>
        <v>0</v>
      </c>
      <c r="S275" s="23"/>
      <c r="T275" s="23"/>
      <c r="U275" s="177"/>
      <c r="V275" s="10"/>
    </row>
    <row r="276" spans="1:22" ht="25.5" customHeight="1" hidden="1">
      <c r="A276" s="39" t="s">
        <v>60</v>
      </c>
      <c r="B276" s="164">
        <v>951</v>
      </c>
      <c r="C276" s="16" t="s">
        <v>102</v>
      </c>
      <c r="D276" s="16" t="s">
        <v>15</v>
      </c>
      <c r="E276" s="16" t="s">
        <v>293</v>
      </c>
      <c r="F276" s="16" t="s">
        <v>61</v>
      </c>
      <c r="G276" s="17">
        <f>SUM(G277)</f>
        <v>611000</v>
      </c>
      <c r="H276" s="17">
        <f>SUM(H277)</f>
        <v>0</v>
      </c>
      <c r="I276" s="17">
        <f>SUM(I277)</f>
        <v>0</v>
      </c>
      <c r="J276" s="26"/>
      <c r="K276" s="26"/>
      <c r="L276" s="27"/>
      <c r="M276" s="26"/>
      <c r="N276" s="26"/>
      <c r="O276" s="26"/>
      <c r="P276" s="26"/>
      <c r="Q276" s="26"/>
      <c r="R276" s="26"/>
      <c r="S276" s="23"/>
      <c r="T276" s="23"/>
      <c r="U276" s="177"/>
      <c r="V276" s="10"/>
    </row>
    <row r="277" spans="1:22" ht="30" customHeight="1" hidden="1">
      <c r="A277" s="24" t="s">
        <v>294</v>
      </c>
      <c r="B277" s="164">
        <v>951</v>
      </c>
      <c r="C277" s="22" t="s">
        <v>102</v>
      </c>
      <c r="D277" s="22" t="s">
        <v>15</v>
      </c>
      <c r="E277" s="22" t="s">
        <v>295</v>
      </c>
      <c r="F277" s="22" t="s">
        <v>18</v>
      </c>
      <c r="G277" s="23">
        <v>611000</v>
      </c>
      <c r="H277" s="23"/>
      <c r="I277" s="23"/>
      <c r="J277" s="134">
        <f>J278</f>
        <v>0</v>
      </c>
      <c r="K277" s="134">
        <f>K278</f>
        <v>0</v>
      </c>
      <c r="L277" s="135"/>
      <c r="M277" s="134"/>
      <c r="N277" s="134"/>
      <c r="O277" s="134"/>
      <c r="P277" s="134"/>
      <c r="Q277" s="134"/>
      <c r="R277" s="134">
        <f>R278</f>
        <v>0</v>
      </c>
      <c r="S277" s="23"/>
      <c r="T277" s="23"/>
      <c r="U277" s="177"/>
      <c r="V277" s="10"/>
    </row>
    <row r="278" spans="1:22" ht="33.75" customHeight="1" hidden="1">
      <c r="A278" s="24" t="s">
        <v>60</v>
      </c>
      <c r="B278" s="164">
        <v>951</v>
      </c>
      <c r="C278" s="22" t="s">
        <v>102</v>
      </c>
      <c r="D278" s="22" t="s">
        <v>15</v>
      </c>
      <c r="E278" s="22" t="s">
        <v>295</v>
      </c>
      <c r="F278" s="22" t="s">
        <v>61</v>
      </c>
      <c r="G278" s="23"/>
      <c r="H278" s="23"/>
      <c r="I278" s="23"/>
      <c r="J278" s="134"/>
      <c r="K278" s="134"/>
      <c r="L278" s="135"/>
      <c r="M278" s="134"/>
      <c r="N278" s="134"/>
      <c r="O278" s="134"/>
      <c r="P278" s="134"/>
      <c r="Q278" s="134"/>
      <c r="R278" s="134"/>
      <c r="S278" s="23"/>
      <c r="T278" s="23"/>
      <c r="U278" s="177"/>
      <c r="V278" s="10"/>
    </row>
    <row r="279" spans="1:22" ht="27.75" customHeight="1" hidden="1">
      <c r="A279" s="24" t="s">
        <v>296</v>
      </c>
      <c r="B279" s="164">
        <v>951</v>
      </c>
      <c r="C279" s="22" t="s">
        <v>102</v>
      </c>
      <c r="D279" s="22" t="s">
        <v>15</v>
      </c>
      <c r="E279" s="22" t="s">
        <v>297</v>
      </c>
      <c r="F279" s="22" t="s">
        <v>18</v>
      </c>
      <c r="G279" s="23"/>
      <c r="H279" s="23"/>
      <c r="I279" s="23"/>
      <c r="J279" s="134">
        <f>J280</f>
        <v>0</v>
      </c>
      <c r="K279" s="134">
        <f>K280</f>
        <v>0</v>
      </c>
      <c r="L279" s="135"/>
      <c r="M279" s="134"/>
      <c r="N279" s="134"/>
      <c r="O279" s="134"/>
      <c r="P279" s="134"/>
      <c r="Q279" s="134"/>
      <c r="R279" s="134">
        <f>R280</f>
        <v>0</v>
      </c>
      <c r="S279" s="23"/>
      <c r="T279" s="23"/>
      <c r="U279" s="177"/>
      <c r="V279" s="10"/>
    </row>
    <row r="280" spans="1:22" ht="26.25" customHeight="1" hidden="1">
      <c r="A280" s="24" t="s">
        <v>60</v>
      </c>
      <c r="B280" s="164">
        <v>951</v>
      </c>
      <c r="C280" s="22" t="s">
        <v>102</v>
      </c>
      <c r="D280" s="22" t="s">
        <v>15</v>
      </c>
      <c r="E280" s="22" t="s">
        <v>297</v>
      </c>
      <c r="F280" s="22" t="s">
        <v>61</v>
      </c>
      <c r="G280" s="23"/>
      <c r="H280" s="23"/>
      <c r="I280" s="23"/>
      <c r="J280" s="134"/>
      <c r="K280" s="134"/>
      <c r="L280" s="135"/>
      <c r="M280" s="134"/>
      <c r="N280" s="134"/>
      <c r="O280" s="134"/>
      <c r="P280" s="134"/>
      <c r="Q280" s="134"/>
      <c r="R280" s="134"/>
      <c r="S280" s="23"/>
      <c r="T280" s="23"/>
      <c r="U280" s="177"/>
      <c r="V280" s="10"/>
    </row>
    <row r="281" spans="1:22" ht="21" customHeight="1" hidden="1">
      <c r="A281" s="24" t="s">
        <v>298</v>
      </c>
      <c r="B281" s="164">
        <v>951</v>
      </c>
      <c r="C281" s="22" t="s">
        <v>102</v>
      </c>
      <c r="D281" s="22" t="s">
        <v>15</v>
      </c>
      <c r="E281" s="22" t="s">
        <v>299</v>
      </c>
      <c r="F281" s="22" t="s">
        <v>18</v>
      </c>
      <c r="G281" s="23"/>
      <c r="H281" s="23"/>
      <c r="I281" s="23"/>
      <c r="J281" s="134">
        <f>J282</f>
        <v>0</v>
      </c>
      <c r="K281" s="134">
        <f>K282</f>
        <v>0</v>
      </c>
      <c r="L281" s="135"/>
      <c r="M281" s="134"/>
      <c r="N281" s="134"/>
      <c r="O281" s="134"/>
      <c r="P281" s="134"/>
      <c r="Q281" s="134"/>
      <c r="R281" s="134">
        <f>R282</f>
        <v>0</v>
      </c>
      <c r="S281" s="20"/>
      <c r="T281" s="20"/>
      <c r="U281" s="176"/>
      <c r="V281" s="10"/>
    </row>
    <row r="282" spans="1:22" ht="26.25" customHeight="1" hidden="1">
      <c r="A282" s="24" t="s">
        <v>60</v>
      </c>
      <c r="B282" s="164">
        <v>951</v>
      </c>
      <c r="C282" s="22" t="s">
        <v>102</v>
      </c>
      <c r="D282" s="22" t="s">
        <v>15</v>
      </c>
      <c r="E282" s="22" t="s">
        <v>299</v>
      </c>
      <c r="F282" s="22" t="s">
        <v>61</v>
      </c>
      <c r="G282" s="23"/>
      <c r="H282" s="23"/>
      <c r="I282" s="23"/>
      <c r="J282" s="134"/>
      <c r="K282" s="134"/>
      <c r="L282" s="135"/>
      <c r="M282" s="134"/>
      <c r="N282" s="134"/>
      <c r="O282" s="134"/>
      <c r="P282" s="134"/>
      <c r="Q282" s="134"/>
      <c r="R282" s="134"/>
      <c r="S282" s="17"/>
      <c r="T282" s="17"/>
      <c r="U282" s="175"/>
      <c r="V282" s="10"/>
    </row>
    <row r="283" spans="1:22" ht="24" customHeight="1" hidden="1">
      <c r="A283" s="24" t="s">
        <v>300</v>
      </c>
      <c r="B283" s="164">
        <v>951</v>
      </c>
      <c r="C283" s="22" t="s">
        <v>102</v>
      </c>
      <c r="D283" s="22" t="s">
        <v>15</v>
      </c>
      <c r="E283" s="22" t="s">
        <v>301</v>
      </c>
      <c r="F283" s="22" t="s">
        <v>18</v>
      </c>
      <c r="G283" s="23"/>
      <c r="H283" s="23"/>
      <c r="I283" s="23"/>
      <c r="J283" s="134">
        <f>J284</f>
        <v>0</v>
      </c>
      <c r="K283" s="134">
        <f>K284</f>
        <v>0</v>
      </c>
      <c r="L283" s="135"/>
      <c r="M283" s="134"/>
      <c r="N283" s="134"/>
      <c r="O283" s="134"/>
      <c r="P283" s="134"/>
      <c r="Q283" s="134"/>
      <c r="R283" s="134">
        <f>R284</f>
        <v>0</v>
      </c>
      <c r="S283" s="23"/>
      <c r="T283" s="23"/>
      <c r="U283" s="177"/>
      <c r="V283" s="10"/>
    </row>
    <row r="284" spans="1:22" ht="35.25" customHeight="1" hidden="1">
      <c r="A284" s="24" t="s">
        <v>60</v>
      </c>
      <c r="B284" s="164">
        <v>951</v>
      </c>
      <c r="C284" s="22" t="s">
        <v>102</v>
      </c>
      <c r="D284" s="22" t="s">
        <v>15</v>
      </c>
      <c r="E284" s="22" t="s">
        <v>301</v>
      </c>
      <c r="F284" s="22" t="s">
        <v>61</v>
      </c>
      <c r="G284" s="23"/>
      <c r="H284" s="23"/>
      <c r="I284" s="23"/>
      <c r="J284" s="134"/>
      <c r="K284" s="134"/>
      <c r="L284" s="135"/>
      <c r="M284" s="134"/>
      <c r="N284" s="134"/>
      <c r="O284" s="134"/>
      <c r="P284" s="134"/>
      <c r="Q284" s="134"/>
      <c r="R284" s="134"/>
      <c r="S284" s="47"/>
      <c r="T284" s="47"/>
      <c r="U284" s="179"/>
      <c r="V284" s="10"/>
    </row>
    <row r="285" spans="1:22" ht="36" customHeight="1" hidden="1">
      <c r="A285" s="24" t="s">
        <v>302</v>
      </c>
      <c r="B285" s="164">
        <v>951</v>
      </c>
      <c r="C285" s="22" t="s">
        <v>102</v>
      </c>
      <c r="D285" s="22" t="s">
        <v>15</v>
      </c>
      <c r="E285" s="22" t="s">
        <v>303</v>
      </c>
      <c r="F285" s="22" t="s">
        <v>18</v>
      </c>
      <c r="G285" s="23"/>
      <c r="H285" s="23"/>
      <c r="I285" s="23"/>
      <c r="J285" s="134">
        <f>J286</f>
        <v>0</v>
      </c>
      <c r="K285" s="134">
        <f>K286</f>
        <v>0</v>
      </c>
      <c r="L285" s="135"/>
      <c r="M285" s="134"/>
      <c r="N285" s="134"/>
      <c r="O285" s="134"/>
      <c r="P285" s="134"/>
      <c r="Q285" s="134"/>
      <c r="R285" s="134"/>
      <c r="S285" s="49"/>
      <c r="T285" s="49"/>
      <c r="U285" s="180"/>
      <c r="V285" s="10"/>
    </row>
    <row r="286" spans="1:22" ht="37.5" customHeight="1" hidden="1">
      <c r="A286" s="24" t="s">
        <v>474</v>
      </c>
      <c r="B286" s="164">
        <v>951</v>
      </c>
      <c r="C286" s="22" t="s">
        <v>57</v>
      </c>
      <c r="D286" s="22" t="s">
        <v>20</v>
      </c>
      <c r="E286" s="22" t="s">
        <v>310</v>
      </c>
      <c r="F286" s="22" t="s">
        <v>18</v>
      </c>
      <c r="G286" s="23"/>
      <c r="H286" s="23"/>
      <c r="I286" s="23"/>
      <c r="J286" s="134"/>
      <c r="K286" s="134"/>
      <c r="L286" s="135"/>
      <c r="M286" s="134"/>
      <c r="N286" s="134"/>
      <c r="O286" s="134"/>
      <c r="P286" s="134"/>
      <c r="Q286" s="134"/>
      <c r="R286" s="134"/>
      <c r="S286" s="23"/>
      <c r="T286" s="23"/>
      <c r="U286" s="177"/>
      <c r="V286" s="10"/>
    </row>
    <row r="287" spans="1:22" ht="39.75" customHeight="1" hidden="1">
      <c r="A287" s="21" t="s">
        <v>404</v>
      </c>
      <c r="B287" s="164">
        <v>951</v>
      </c>
      <c r="C287" s="22" t="s">
        <v>57</v>
      </c>
      <c r="D287" s="22" t="s">
        <v>20</v>
      </c>
      <c r="E287" s="22" t="s">
        <v>310</v>
      </c>
      <c r="F287" s="22" t="s">
        <v>190</v>
      </c>
      <c r="G287" s="23"/>
      <c r="H287" s="23"/>
      <c r="I287" s="23"/>
      <c r="J287" s="134"/>
      <c r="K287" s="134"/>
      <c r="L287" s="135"/>
      <c r="M287" s="134"/>
      <c r="N287" s="134"/>
      <c r="O287" s="134"/>
      <c r="P287" s="134"/>
      <c r="Q287" s="134"/>
      <c r="R287" s="134"/>
      <c r="S287" s="23"/>
      <c r="T287" s="23"/>
      <c r="U287" s="177"/>
      <c r="V287" s="10"/>
    </row>
    <row r="288" spans="1:22" ht="41.25" customHeight="1" hidden="1">
      <c r="A288" s="84" t="s">
        <v>304</v>
      </c>
      <c r="B288" s="164">
        <v>951</v>
      </c>
      <c r="C288" s="19" t="s">
        <v>102</v>
      </c>
      <c r="D288" s="19" t="s">
        <v>20</v>
      </c>
      <c r="E288" s="19" t="s">
        <v>17</v>
      </c>
      <c r="F288" s="19" t="s">
        <v>18</v>
      </c>
      <c r="G288" s="20">
        <f aca="true" t="shared" si="56" ref="G288:K289">SUM(G289)</f>
        <v>375000</v>
      </c>
      <c r="H288" s="20">
        <f t="shared" si="56"/>
        <v>0</v>
      </c>
      <c r="I288" s="20">
        <f t="shared" si="56"/>
        <v>0</v>
      </c>
      <c r="J288" s="87">
        <f t="shared" si="56"/>
        <v>0</v>
      </c>
      <c r="K288" s="87">
        <f t="shared" si="56"/>
        <v>0</v>
      </c>
      <c r="L288" s="88"/>
      <c r="M288" s="87"/>
      <c r="N288" s="87"/>
      <c r="O288" s="87"/>
      <c r="P288" s="87"/>
      <c r="Q288" s="87"/>
      <c r="R288" s="87">
        <f>SUM(R289)</f>
        <v>0</v>
      </c>
      <c r="S288" s="23"/>
      <c r="T288" s="23"/>
      <c r="U288" s="177"/>
      <c r="V288" s="10"/>
    </row>
    <row r="289" spans="1:22" ht="34.5" customHeight="1" hidden="1">
      <c r="A289" s="40" t="s">
        <v>305</v>
      </c>
      <c r="B289" s="164">
        <v>951</v>
      </c>
      <c r="C289" s="16" t="s">
        <v>102</v>
      </c>
      <c r="D289" s="16" t="s">
        <v>20</v>
      </c>
      <c r="E289" s="16" t="s">
        <v>306</v>
      </c>
      <c r="F289" s="16" t="s">
        <v>18</v>
      </c>
      <c r="G289" s="17">
        <f t="shared" si="56"/>
        <v>375000</v>
      </c>
      <c r="H289" s="17">
        <f t="shared" si="56"/>
        <v>0</v>
      </c>
      <c r="I289" s="17">
        <f t="shared" si="56"/>
        <v>0</v>
      </c>
      <c r="J289" s="26">
        <f t="shared" si="56"/>
        <v>0</v>
      </c>
      <c r="K289" s="26">
        <f t="shared" si="56"/>
        <v>0</v>
      </c>
      <c r="L289" s="27"/>
      <c r="M289" s="26"/>
      <c r="N289" s="26"/>
      <c r="O289" s="26"/>
      <c r="P289" s="26"/>
      <c r="Q289" s="26"/>
      <c r="R289" s="26">
        <f>SUM(R290)</f>
        <v>0</v>
      </c>
      <c r="S289" s="23"/>
      <c r="T289" s="23"/>
      <c r="U289" s="177"/>
      <c r="V289" s="10"/>
    </row>
    <row r="290" spans="1:22" ht="39.75" customHeight="1" hidden="1">
      <c r="A290" s="40" t="s">
        <v>211</v>
      </c>
      <c r="B290" s="164">
        <v>951</v>
      </c>
      <c r="C290" s="22" t="s">
        <v>102</v>
      </c>
      <c r="D290" s="22" t="s">
        <v>20</v>
      </c>
      <c r="E290" s="22" t="s">
        <v>306</v>
      </c>
      <c r="F290" s="22" t="s">
        <v>212</v>
      </c>
      <c r="G290" s="23">
        <v>375000</v>
      </c>
      <c r="H290" s="23"/>
      <c r="I290" s="23"/>
      <c r="J290" s="134"/>
      <c r="K290" s="134"/>
      <c r="L290" s="135"/>
      <c r="M290" s="134"/>
      <c r="N290" s="134"/>
      <c r="O290" s="134"/>
      <c r="P290" s="134"/>
      <c r="Q290" s="134"/>
      <c r="R290" s="134"/>
      <c r="S290" s="23"/>
      <c r="T290" s="23"/>
      <c r="U290" s="177"/>
      <c r="V290" s="10"/>
    </row>
    <row r="291" spans="1:22" ht="54" customHeight="1" hidden="1">
      <c r="A291" s="82" t="s">
        <v>307</v>
      </c>
      <c r="B291" s="164">
        <v>951</v>
      </c>
      <c r="C291" s="46" t="s">
        <v>102</v>
      </c>
      <c r="D291" s="46" t="s">
        <v>37</v>
      </c>
      <c r="E291" s="46" t="s">
        <v>17</v>
      </c>
      <c r="F291" s="46" t="s">
        <v>18</v>
      </c>
      <c r="G291" s="47"/>
      <c r="H291" s="47">
        <f aca="true" t="shared" si="57" ref="H291:K292">H292</f>
        <v>0</v>
      </c>
      <c r="I291" s="47">
        <f t="shared" si="57"/>
        <v>0</v>
      </c>
      <c r="J291" s="87">
        <f t="shared" si="57"/>
        <v>0</v>
      </c>
      <c r="K291" s="87">
        <f t="shared" si="57"/>
        <v>0</v>
      </c>
      <c r="L291" s="88"/>
      <c r="M291" s="87"/>
      <c r="N291" s="87"/>
      <c r="O291" s="87"/>
      <c r="P291" s="87"/>
      <c r="Q291" s="87"/>
      <c r="R291" s="87">
        <f>R292</f>
        <v>0</v>
      </c>
      <c r="S291" s="23"/>
      <c r="T291" s="23"/>
      <c r="U291" s="177"/>
      <c r="V291" s="10"/>
    </row>
    <row r="292" spans="1:22" ht="0.75" customHeight="1" hidden="1">
      <c r="A292" s="39" t="s">
        <v>272</v>
      </c>
      <c r="B292" s="164">
        <v>951</v>
      </c>
      <c r="C292" s="48" t="s">
        <v>102</v>
      </c>
      <c r="D292" s="48" t="s">
        <v>37</v>
      </c>
      <c r="E292" s="48" t="s">
        <v>273</v>
      </c>
      <c r="F292" s="48" t="s">
        <v>18</v>
      </c>
      <c r="G292" s="49"/>
      <c r="H292" s="49">
        <f t="shared" si="57"/>
        <v>0</v>
      </c>
      <c r="I292" s="49">
        <f t="shared" si="57"/>
        <v>0</v>
      </c>
      <c r="J292" s="26">
        <f t="shared" si="57"/>
        <v>0</v>
      </c>
      <c r="K292" s="26">
        <f t="shared" si="57"/>
        <v>0</v>
      </c>
      <c r="L292" s="27"/>
      <c r="M292" s="26"/>
      <c r="N292" s="26"/>
      <c r="O292" s="26"/>
      <c r="P292" s="26"/>
      <c r="Q292" s="26"/>
      <c r="R292" s="26">
        <f>R293</f>
        <v>0</v>
      </c>
      <c r="S292" s="23"/>
      <c r="T292" s="23"/>
      <c r="U292" s="177"/>
      <c r="V292" s="10"/>
    </row>
    <row r="293" spans="1:22" ht="23.25" customHeight="1" hidden="1">
      <c r="A293" s="24" t="s">
        <v>281</v>
      </c>
      <c r="B293" s="164">
        <v>951</v>
      </c>
      <c r="C293" s="22" t="s">
        <v>102</v>
      </c>
      <c r="D293" s="22" t="s">
        <v>37</v>
      </c>
      <c r="E293" s="22" t="s">
        <v>273</v>
      </c>
      <c r="F293" s="22" t="s">
        <v>282</v>
      </c>
      <c r="G293" s="23"/>
      <c r="H293" s="23"/>
      <c r="I293" s="23"/>
      <c r="J293" s="134"/>
      <c r="K293" s="134"/>
      <c r="L293" s="135"/>
      <c r="M293" s="134"/>
      <c r="N293" s="134"/>
      <c r="O293" s="134"/>
      <c r="P293" s="134"/>
      <c r="Q293" s="134"/>
      <c r="R293" s="134"/>
      <c r="S293" s="23"/>
      <c r="T293" s="23"/>
      <c r="U293" s="177"/>
      <c r="V293" s="10"/>
    </row>
    <row r="294" spans="1:22" ht="23.25" customHeight="1" hidden="1">
      <c r="A294" s="12" t="s">
        <v>431</v>
      </c>
      <c r="B294" s="164">
        <v>951</v>
      </c>
      <c r="C294" s="43" t="s">
        <v>63</v>
      </c>
      <c r="D294" s="43" t="s">
        <v>16</v>
      </c>
      <c r="E294" s="43" t="s">
        <v>17</v>
      </c>
      <c r="F294" s="43" t="s">
        <v>18</v>
      </c>
      <c r="G294" s="23"/>
      <c r="H294" s="23"/>
      <c r="I294" s="23"/>
      <c r="J294" s="134">
        <f>SUM(J295)</f>
        <v>100000</v>
      </c>
      <c r="K294" s="134">
        <f aca="true" t="shared" si="58" ref="K294:R294">SUM(K295)</f>
        <v>100000</v>
      </c>
      <c r="L294" s="134">
        <f t="shared" si="58"/>
        <v>0</v>
      </c>
      <c r="M294" s="134">
        <f t="shared" si="58"/>
        <v>0</v>
      </c>
      <c r="N294" s="134">
        <f t="shared" si="58"/>
        <v>0</v>
      </c>
      <c r="O294" s="134">
        <f t="shared" si="58"/>
        <v>0</v>
      </c>
      <c r="P294" s="134">
        <f t="shared" si="58"/>
        <v>0</v>
      </c>
      <c r="Q294" s="134">
        <f t="shared" si="58"/>
        <v>0</v>
      </c>
      <c r="R294" s="134">
        <f t="shared" si="58"/>
        <v>70000</v>
      </c>
      <c r="S294" s="23"/>
      <c r="T294" s="23"/>
      <c r="U294" s="177"/>
      <c r="V294" s="10"/>
    </row>
    <row r="295" spans="1:22" ht="23.25" customHeight="1" hidden="1">
      <c r="A295" s="84" t="s">
        <v>432</v>
      </c>
      <c r="B295" s="164">
        <v>951</v>
      </c>
      <c r="C295" s="43" t="s">
        <v>63</v>
      </c>
      <c r="D295" s="43" t="s">
        <v>40</v>
      </c>
      <c r="E295" s="43" t="s">
        <v>17</v>
      </c>
      <c r="F295" s="43" t="s">
        <v>18</v>
      </c>
      <c r="G295" s="23"/>
      <c r="H295" s="23"/>
      <c r="I295" s="23"/>
      <c r="J295" s="134">
        <f>J296</f>
        <v>100000</v>
      </c>
      <c r="K295" s="134">
        <f>K296</f>
        <v>100000</v>
      </c>
      <c r="L295" s="135"/>
      <c r="M295" s="134"/>
      <c r="N295" s="134"/>
      <c r="O295" s="134"/>
      <c r="P295" s="134"/>
      <c r="Q295" s="134"/>
      <c r="R295" s="134">
        <f>R296</f>
        <v>70000</v>
      </c>
      <c r="S295" s="23"/>
      <c r="T295" s="23"/>
      <c r="U295" s="177"/>
      <c r="V295" s="10"/>
    </row>
    <row r="296" spans="1:22" ht="23.25" customHeight="1" hidden="1">
      <c r="A296" s="123" t="s">
        <v>433</v>
      </c>
      <c r="B296" s="164">
        <v>951</v>
      </c>
      <c r="C296" s="22" t="s">
        <v>63</v>
      </c>
      <c r="D296" s="22" t="s">
        <v>40</v>
      </c>
      <c r="E296" s="22" t="s">
        <v>434</v>
      </c>
      <c r="F296" s="22" t="s">
        <v>18</v>
      </c>
      <c r="G296" s="23"/>
      <c r="H296" s="23"/>
      <c r="I296" s="23"/>
      <c r="J296" s="134">
        <f>J297</f>
        <v>100000</v>
      </c>
      <c r="K296" s="134">
        <f>K297</f>
        <v>100000</v>
      </c>
      <c r="L296" s="135"/>
      <c r="M296" s="134"/>
      <c r="N296" s="134"/>
      <c r="O296" s="134"/>
      <c r="P296" s="134"/>
      <c r="Q296" s="134"/>
      <c r="R296" s="134">
        <f>R297</f>
        <v>70000</v>
      </c>
      <c r="S296" s="56"/>
      <c r="T296" s="56"/>
      <c r="U296" s="182"/>
      <c r="V296" s="10"/>
    </row>
    <row r="297" spans="1:22" ht="23.25" customHeight="1" hidden="1">
      <c r="A297" s="40" t="s">
        <v>404</v>
      </c>
      <c r="B297" s="164">
        <v>951</v>
      </c>
      <c r="C297" s="22" t="s">
        <v>63</v>
      </c>
      <c r="D297" s="22" t="s">
        <v>40</v>
      </c>
      <c r="E297" s="22" t="s">
        <v>434</v>
      </c>
      <c r="F297" s="22" t="s">
        <v>190</v>
      </c>
      <c r="G297" s="23"/>
      <c r="H297" s="23"/>
      <c r="I297" s="23"/>
      <c r="J297" s="134">
        <v>100000</v>
      </c>
      <c r="K297" s="134">
        <v>100000</v>
      </c>
      <c r="L297" s="135"/>
      <c r="M297" s="134"/>
      <c r="N297" s="134"/>
      <c r="O297" s="134"/>
      <c r="P297" s="134"/>
      <c r="Q297" s="134"/>
      <c r="R297" s="134">
        <v>70000</v>
      </c>
      <c r="S297" s="94"/>
      <c r="T297" s="94"/>
      <c r="U297" s="187"/>
      <c r="V297" s="10"/>
    </row>
    <row r="298" spans="1:22" ht="23.25" customHeight="1" hidden="1">
      <c r="A298" s="24"/>
      <c r="B298" s="164">
        <v>951</v>
      </c>
      <c r="C298" s="22"/>
      <c r="D298" s="22"/>
      <c r="E298" s="22"/>
      <c r="F298" s="22"/>
      <c r="G298" s="23"/>
      <c r="H298" s="23"/>
      <c r="I298" s="23"/>
      <c r="J298" s="134"/>
      <c r="K298" s="134"/>
      <c r="L298" s="135"/>
      <c r="M298" s="134"/>
      <c r="N298" s="134"/>
      <c r="O298" s="134"/>
      <c r="P298" s="134"/>
      <c r="Q298" s="134"/>
      <c r="R298" s="134"/>
      <c r="S298" s="23"/>
      <c r="T298" s="23"/>
      <c r="U298" s="177"/>
      <c r="V298" s="10"/>
    </row>
    <row r="299" spans="1:22" ht="23.25" customHeight="1" hidden="1">
      <c r="A299" s="24"/>
      <c r="B299" s="164">
        <v>951</v>
      </c>
      <c r="C299" s="22"/>
      <c r="D299" s="22"/>
      <c r="E299" s="22"/>
      <c r="F299" s="22"/>
      <c r="G299" s="23"/>
      <c r="H299" s="23"/>
      <c r="I299" s="23"/>
      <c r="J299" s="134"/>
      <c r="K299" s="134"/>
      <c r="L299" s="135"/>
      <c r="M299" s="134"/>
      <c r="N299" s="134"/>
      <c r="O299" s="134"/>
      <c r="P299" s="134"/>
      <c r="Q299" s="134"/>
      <c r="R299" s="134"/>
      <c r="S299" s="23"/>
      <c r="T299" s="23"/>
      <c r="U299" s="177"/>
      <c r="V299" s="10"/>
    </row>
    <row r="300" spans="1:22" ht="23.25" customHeight="1" hidden="1">
      <c r="A300" s="15" t="s">
        <v>311</v>
      </c>
      <c r="B300" s="164">
        <v>951</v>
      </c>
      <c r="C300" s="43" t="s">
        <v>102</v>
      </c>
      <c r="D300" s="43" t="s">
        <v>108</v>
      </c>
      <c r="E300" s="43" t="s">
        <v>17</v>
      </c>
      <c r="F300" s="43" t="s">
        <v>18</v>
      </c>
      <c r="G300" s="23"/>
      <c r="H300" s="23"/>
      <c r="I300" s="23"/>
      <c r="J300" s="134"/>
      <c r="K300" s="134"/>
      <c r="L300" s="135"/>
      <c r="M300" s="134"/>
      <c r="N300" s="134"/>
      <c r="O300" s="134"/>
      <c r="P300" s="134"/>
      <c r="Q300" s="134"/>
      <c r="R300" s="134"/>
      <c r="S300" s="23"/>
      <c r="T300" s="23"/>
      <c r="U300" s="177"/>
      <c r="V300" s="10"/>
    </row>
    <row r="301" spans="1:22" ht="23.25" customHeight="1" hidden="1">
      <c r="A301" s="24"/>
      <c r="B301" s="164">
        <v>951</v>
      </c>
      <c r="C301" s="22" t="s">
        <v>102</v>
      </c>
      <c r="D301" s="22" t="s">
        <v>108</v>
      </c>
      <c r="E301" s="22"/>
      <c r="F301" s="22"/>
      <c r="G301" s="23"/>
      <c r="H301" s="23"/>
      <c r="I301" s="23"/>
      <c r="J301" s="134"/>
      <c r="K301" s="134"/>
      <c r="L301" s="135"/>
      <c r="M301" s="134"/>
      <c r="N301" s="134"/>
      <c r="O301" s="134"/>
      <c r="P301" s="134"/>
      <c r="Q301" s="134"/>
      <c r="R301" s="134"/>
      <c r="S301" s="23"/>
      <c r="T301" s="23"/>
      <c r="U301" s="177"/>
      <c r="V301" s="10"/>
    </row>
    <row r="302" spans="1:22" ht="23.25" customHeight="1" hidden="1">
      <c r="A302" s="24"/>
      <c r="B302" s="164">
        <v>951</v>
      </c>
      <c r="C302" s="22"/>
      <c r="D302" s="22"/>
      <c r="E302" s="22"/>
      <c r="F302" s="22"/>
      <c r="G302" s="23"/>
      <c r="H302" s="23"/>
      <c r="I302" s="23"/>
      <c r="J302" s="134"/>
      <c r="K302" s="134"/>
      <c r="L302" s="135"/>
      <c r="M302" s="134"/>
      <c r="N302" s="134"/>
      <c r="O302" s="134"/>
      <c r="P302" s="134"/>
      <c r="Q302" s="134"/>
      <c r="R302" s="134"/>
      <c r="S302" s="94"/>
      <c r="T302" s="94"/>
      <c r="U302" s="187"/>
      <c r="V302" s="10"/>
    </row>
    <row r="303" spans="1:22" ht="23.25" customHeight="1" hidden="1">
      <c r="A303" s="12" t="s">
        <v>312</v>
      </c>
      <c r="B303" s="164">
        <v>951</v>
      </c>
      <c r="C303" s="55" t="s">
        <v>108</v>
      </c>
      <c r="D303" s="55" t="s">
        <v>16</v>
      </c>
      <c r="E303" s="55" t="s">
        <v>17</v>
      </c>
      <c r="F303" s="55" t="s">
        <v>18</v>
      </c>
      <c r="G303" s="56">
        <f>SUM(G304+G309+G324+G332)</f>
        <v>3409000</v>
      </c>
      <c r="H303" s="56">
        <f>SUM(H304+H309+H324+H332)</f>
        <v>0</v>
      </c>
      <c r="I303" s="56">
        <f>SUM(I304+I309+I324+I332)</f>
        <v>2075800</v>
      </c>
      <c r="J303" s="56">
        <f>J309+J324+J332</f>
        <v>0</v>
      </c>
      <c r="K303" s="56">
        <f>K309+K324+K332</f>
        <v>0</v>
      </c>
      <c r="L303" s="57"/>
      <c r="M303" s="56"/>
      <c r="N303" s="56"/>
      <c r="O303" s="56"/>
      <c r="P303" s="56"/>
      <c r="Q303" s="56"/>
      <c r="R303" s="56">
        <f>R309+R324+R332</f>
        <v>0</v>
      </c>
      <c r="S303" s="49"/>
      <c r="T303" s="49"/>
      <c r="U303" s="180"/>
      <c r="V303" s="10"/>
    </row>
    <row r="304" spans="1:22" ht="23.25" customHeight="1" hidden="1">
      <c r="A304" s="29" t="s">
        <v>313</v>
      </c>
      <c r="B304" s="164">
        <v>951</v>
      </c>
      <c r="C304" s="93" t="s">
        <v>108</v>
      </c>
      <c r="D304" s="93" t="s">
        <v>20</v>
      </c>
      <c r="E304" s="93" t="s">
        <v>17</v>
      </c>
      <c r="F304" s="93" t="s">
        <v>18</v>
      </c>
      <c r="G304" s="94">
        <f>SUM(G305+G307)</f>
        <v>0</v>
      </c>
      <c r="H304" s="94">
        <f>SUM(H305+H307)</f>
        <v>0</v>
      </c>
      <c r="I304" s="94">
        <f>SUM(I305+I307)</f>
        <v>0</v>
      </c>
      <c r="J304" s="87">
        <f>SUM(J305+J307)</f>
        <v>0</v>
      </c>
      <c r="K304" s="87">
        <f>SUM(K305+K307)</f>
        <v>0</v>
      </c>
      <c r="L304" s="88"/>
      <c r="M304" s="87"/>
      <c r="N304" s="87"/>
      <c r="O304" s="87"/>
      <c r="P304" s="87"/>
      <c r="Q304" s="87"/>
      <c r="R304" s="87">
        <f>SUM(R305+R307)</f>
        <v>0</v>
      </c>
      <c r="S304" s="23"/>
      <c r="T304" s="23"/>
      <c r="U304" s="177"/>
      <c r="V304" s="10"/>
    </row>
    <row r="305" spans="1:22" ht="23.25" customHeight="1" hidden="1">
      <c r="A305" s="77" t="s">
        <v>314</v>
      </c>
      <c r="B305" s="164">
        <v>951</v>
      </c>
      <c r="C305" s="22" t="s">
        <v>108</v>
      </c>
      <c r="D305" s="22" t="s">
        <v>20</v>
      </c>
      <c r="E305" s="22" t="s">
        <v>315</v>
      </c>
      <c r="F305" s="22" t="s">
        <v>18</v>
      </c>
      <c r="G305" s="23">
        <f>SUM(G306)</f>
        <v>0</v>
      </c>
      <c r="H305" s="23">
        <f>SUM(H306)</f>
        <v>0</v>
      </c>
      <c r="I305" s="23">
        <f>SUM(I306)</f>
        <v>0</v>
      </c>
      <c r="J305" s="134">
        <f>SUM(J306)</f>
        <v>0</v>
      </c>
      <c r="K305" s="134">
        <f>SUM(K306)</f>
        <v>0</v>
      </c>
      <c r="L305" s="135"/>
      <c r="M305" s="134"/>
      <c r="N305" s="134"/>
      <c r="O305" s="134"/>
      <c r="P305" s="134"/>
      <c r="Q305" s="134"/>
      <c r="R305" s="134">
        <f>SUM(R306)</f>
        <v>0</v>
      </c>
      <c r="S305" s="23"/>
      <c r="T305" s="23"/>
      <c r="U305" s="177"/>
      <c r="V305" s="10"/>
    </row>
    <row r="306" spans="1:22" ht="23.25" customHeight="1" hidden="1">
      <c r="A306" s="21" t="s">
        <v>254</v>
      </c>
      <c r="B306" s="164">
        <v>951</v>
      </c>
      <c r="C306" s="22" t="s">
        <v>108</v>
      </c>
      <c r="D306" s="22" t="s">
        <v>20</v>
      </c>
      <c r="E306" s="22" t="s">
        <v>315</v>
      </c>
      <c r="F306" s="22" t="s">
        <v>215</v>
      </c>
      <c r="G306" s="23"/>
      <c r="H306" s="23"/>
      <c r="I306" s="23"/>
      <c r="J306" s="134"/>
      <c r="K306" s="134"/>
      <c r="L306" s="135"/>
      <c r="M306" s="134"/>
      <c r="N306" s="134"/>
      <c r="O306" s="134"/>
      <c r="P306" s="134"/>
      <c r="Q306" s="134"/>
      <c r="R306" s="134"/>
      <c r="S306" s="23"/>
      <c r="T306" s="23"/>
      <c r="U306" s="177"/>
      <c r="V306" s="10"/>
    </row>
    <row r="307" spans="1:22" ht="23.25" customHeight="1" hidden="1">
      <c r="A307" s="21" t="s">
        <v>187</v>
      </c>
      <c r="B307" s="164">
        <v>951</v>
      </c>
      <c r="C307" s="22" t="s">
        <v>108</v>
      </c>
      <c r="D307" s="22" t="s">
        <v>20</v>
      </c>
      <c r="E307" s="22" t="s">
        <v>188</v>
      </c>
      <c r="F307" s="22" t="s">
        <v>18</v>
      </c>
      <c r="G307" s="23">
        <f>SUM(G308)</f>
        <v>0</v>
      </c>
      <c r="H307" s="23">
        <f>SUM(H308)</f>
        <v>0</v>
      </c>
      <c r="I307" s="23">
        <f>SUM(I308)</f>
        <v>0</v>
      </c>
      <c r="J307" s="134">
        <f>SUM(J308)</f>
        <v>0</v>
      </c>
      <c r="K307" s="134">
        <f>SUM(K308)</f>
        <v>0</v>
      </c>
      <c r="L307" s="135"/>
      <c r="M307" s="134"/>
      <c r="N307" s="134"/>
      <c r="O307" s="134"/>
      <c r="P307" s="134"/>
      <c r="Q307" s="134"/>
      <c r="R307" s="134">
        <f>SUM(R308)</f>
        <v>0</v>
      </c>
      <c r="S307" s="23"/>
      <c r="T307" s="23"/>
      <c r="U307" s="177"/>
      <c r="V307" s="10"/>
    </row>
    <row r="308" spans="1:22" ht="23.25" customHeight="1" hidden="1">
      <c r="A308" s="21" t="s">
        <v>316</v>
      </c>
      <c r="B308" s="164">
        <v>951</v>
      </c>
      <c r="C308" s="22" t="s">
        <v>108</v>
      </c>
      <c r="D308" s="22" t="s">
        <v>20</v>
      </c>
      <c r="E308" s="22" t="s">
        <v>188</v>
      </c>
      <c r="F308" s="22" t="s">
        <v>190</v>
      </c>
      <c r="G308" s="23"/>
      <c r="H308" s="23"/>
      <c r="I308" s="23"/>
      <c r="J308" s="134"/>
      <c r="K308" s="134"/>
      <c r="L308" s="135"/>
      <c r="M308" s="134"/>
      <c r="N308" s="134"/>
      <c r="O308" s="134"/>
      <c r="P308" s="134"/>
      <c r="Q308" s="134"/>
      <c r="R308" s="134"/>
      <c r="S308" s="96"/>
      <c r="T308" s="96"/>
      <c r="U308" s="188"/>
      <c r="V308" s="10"/>
    </row>
    <row r="309" spans="1:22" ht="23.25" customHeight="1" hidden="1">
      <c r="A309" s="34" t="s">
        <v>407</v>
      </c>
      <c r="B309" s="164">
        <v>951</v>
      </c>
      <c r="C309" s="93" t="s">
        <v>108</v>
      </c>
      <c r="D309" s="93" t="s">
        <v>15</v>
      </c>
      <c r="E309" s="93" t="s">
        <v>17</v>
      </c>
      <c r="F309" s="93" t="s">
        <v>18</v>
      </c>
      <c r="G309" s="94">
        <f>SUM(G317+G319)</f>
        <v>2833000</v>
      </c>
      <c r="H309" s="94">
        <f>SUM(H317+H319+H310+H313+H315)</f>
        <v>0</v>
      </c>
      <c r="I309" s="94">
        <f>SUM(I317+I319+I310+I313+I315)</f>
        <v>2062700</v>
      </c>
      <c r="J309" s="87">
        <f>J310+J312+J314+J316+J318</f>
        <v>0</v>
      </c>
      <c r="K309" s="87">
        <f>K310+K312+K314+K316+K318</f>
        <v>0</v>
      </c>
      <c r="L309" s="88"/>
      <c r="M309" s="87"/>
      <c r="N309" s="87"/>
      <c r="O309" s="87"/>
      <c r="P309" s="87"/>
      <c r="Q309" s="87"/>
      <c r="R309" s="87">
        <f>R310+R312+R314+R316+R318</f>
        <v>0</v>
      </c>
      <c r="S309" s="23"/>
      <c r="T309" s="23"/>
      <c r="U309" s="177"/>
      <c r="V309" s="10"/>
    </row>
    <row r="310" spans="1:22" ht="23.25" customHeight="1" hidden="1">
      <c r="A310" s="128" t="s">
        <v>408</v>
      </c>
      <c r="B310" s="164">
        <v>951</v>
      </c>
      <c r="C310" s="48" t="s">
        <v>108</v>
      </c>
      <c r="D310" s="48" t="s">
        <v>15</v>
      </c>
      <c r="E310" s="48" t="s">
        <v>410</v>
      </c>
      <c r="F310" s="48" t="s">
        <v>18</v>
      </c>
      <c r="G310" s="49"/>
      <c r="H310" s="49">
        <f aca="true" t="shared" si="59" ref="H310:K311">H311</f>
        <v>0</v>
      </c>
      <c r="I310" s="49">
        <f t="shared" si="59"/>
        <v>2062700</v>
      </c>
      <c r="J310" s="26">
        <f t="shared" si="59"/>
        <v>0</v>
      </c>
      <c r="K310" s="26">
        <f t="shared" si="59"/>
        <v>0</v>
      </c>
      <c r="L310" s="27"/>
      <c r="M310" s="26"/>
      <c r="N310" s="26"/>
      <c r="O310" s="26"/>
      <c r="P310" s="26"/>
      <c r="Q310" s="26"/>
      <c r="R310" s="26">
        <f>R311</f>
        <v>0</v>
      </c>
      <c r="S310" s="62"/>
      <c r="T310" s="62"/>
      <c r="U310" s="184"/>
      <c r="V310" s="10"/>
    </row>
    <row r="311" spans="1:22" ht="23.25" customHeight="1" hidden="1">
      <c r="A311" s="126" t="s">
        <v>409</v>
      </c>
      <c r="B311" s="164">
        <v>951</v>
      </c>
      <c r="C311" s="53" t="s">
        <v>108</v>
      </c>
      <c r="D311" s="53" t="s">
        <v>15</v>
      </c>
      <c r="E311" s="53" t="s">
        <v>410</v>
      </c>
      <c r="F311" s="53" t="s">
        <v>25</v>
      </c>
      <c r="G311" s="60"/>
      <c r="H311" s="23">
        <f t="shared" si="59"/>
        <v>0</v>
      </c>
      <c r="I311" s="23">
        <f t="shared" si="59"/>
        <v>2062700</v>
      </c>
      <c r="J311" s="134"/>
      <c r="K311" s="134"/>
      <c r="L311" s="135"/>
      <c r="M311" s="134"/>
      <c r="N311" s="134"/>
      <c r="O311" s="134"/>
      <c r="P311" s="134"/>
      <c r="Q311" s="134"/>
      <c r="R311" s="134"/>
      <c r="S311" s="23"/>
      <c r="T311" s="23"/>
      <c r="U311" s="177"/>
      <c r="V311" s="10"/>
    </row>
    <row r="312" spans="1:22" ht="23.25" customHeight="1" hidden="1">
      <c r="A312" s="33" t="s">
        <v>320</v>
      </c>
      <c r="B312" s="164">
        <v>951</v>
      </c>
      <c r="C312" s="53" t="s">
        <v>108</v>
      </c>
      <c r="D312" s="53" t="s">
        <v>37</v>
      </c>
      <c r="E312" s="53" t="s">
        <v>321</v>
      </c>
      <c r="F312" s="53" t="s">
        <v>18</v>
      </c>
      <c r="G312" s="60"/>
      <c r="H312" s="23"/>
      <c r="I312" s="23">
        <v>2062700</v>
      </c>
      <c r="J312" s="134">
        <f>J313</f>
        <v>0</v>
      </c>
      <c r="K312" s="134">
        <f>K313</f>
        <v>0</v>
      </c>
      <c r="L312" s="135"/>
      <c r="M312" s="134"/>
      <c r="N312" s="134"/>
      <c r="O312" s="134"/>
      <c r="P312" s="134"/>
      <c r="Q312" s="134"/>
      <c r="R312" s="134">
        <f>R313</f>
        <v>0</v>
      </c>
      <c r="S312" s="17"/>
      <c r="T312" s="17"/>
      <c r="U312" s="175"/>
      <c r="V312" s="10"/>
    </row>
    <row r="313" spans="1:22" ht="23.25" customHeight="1" hidden="1">
      <c r="A313" s="33" t="s">
        <v>52</v>
      </c>
      <c r="B313" s="164">
        <v>951</v>
      </c>
      <c r="C313" s="53" t="s">
        <v>108</v>
      </c>
      <c r="D313" s="53" t="s">
        <v>37</v>
      </c>
      <c r="E313" s="53" t="s">
        <v>321</v>
      </c>
      <c r="F313" s="53" t="s">
        <v>53</v>
      </c>
      <c r="G313" s="60"/>
      <c r="H313" s="23">
        <f>H314</f>
        <v>0</v>
      </c>
      <c r="I313" s="23">
        <f>I314</f>
        <v>0</v>
      </c>
      <c r="J313" s="134"/>
      <c r="K313" s="134"/>
      <c r="L313" s="135"/>
      <c r="M313" s="134"/>
      <c r="N313" s="134"/>
      <c r="O313" s="134"/>
      <c r="P313" s="134"/>
      <c r="Q313" s="134"/>
      <c r="R313" s="134"/>
      <c r="S313" s="23"/>
      <c r="T313" s="23"/>
      <c r="U313" s="177"/>
      <c r="V313" s="10"/>
    </row>
    <row r="314" spans="1:22" ht="38.25" customHeight="1" hidden="1">
      <c r="A314" s="18" t="s">
        <v>322</v>
      </c>
      <c r="B314" s="164">
        <v>951</v>
      </c>
      <c r="C314" s="53" t="s">
        <v>108</v>
      </c>
      <c r="D314" s="53" t="s">
        <v>37</v>
      </c>
      <c r="E314" s="53" t="s">
        <v>323</v>
      </c>
      <c r="F314" s="53" t="s">
        <v>18</v>
      </c>
      <c r="G314" s="60"/>
      <c r="H314" s="23"/>
      <c r="I314" s="23"/>
      <c r="J314" s="134">
        <f>J315</f>
        <v>0</v>
      </c>
      <c r="K314" s="134">
        <f>K315</f>
        <v>0</v>
      </c>
      <c r="L314" s="135"/>
      <c r="M314" s="134"/>
      <c r="N314" s="134"/>
      <c r="O314" s="134"/>
      <c r="P314" s="134"/>
      <c r="Q314" s="134"/>
      <c r="R314" s="134">
        <f>R315</f>
        <v>0</v>
      </c>
      <c r="S314" s="23"/>
      <c r="T314" s="23"/>
      <c r="U314" s="177"/>
      <c r="V314" s="10"/>
    </row>
    <row r="315" spans="1:22" ht="30" customHeight="1" hidden="1">
      <c r="A315" s="18" t="s">
        <v>60</v>
      </c>
      <c r="B315" s="164">
        <v>951</v>
      </c>
      <c r="C315" s="95" t="s">
        <v>108</v>
      </c>
      <c r="D315" s="95" t="s">
        <v>37</v>
      </c>
      <c r="E315" s="95" t="s">
        <v>323</v>
      </c>
      <c r="F315" s="95" t="s">
        <v>61</v>
      </c>
      <c r="G315" s="96"/>
      <c r="H315" s="96">
        <f>H316</f>
        <v>0</v>
      </c>
      <c r="I315" s="96">
        <f>I316</f>
        <v>0</v>
      </c>
      <c r="J315" s="26"/>
      <c r="K315" s="26"/>
      <c r="L315" s="27"/>
      <c r="M315" s="26"/>
      <c r="N315" s="26"/>
      <c r="O315" s="26"/>
      <c r="P315" s="26"/>
      <c r="Q315" s="26"/>
      <c r="R315" s="26"/>
      <c r="S315" s="23"/>
      <c r="T315" s="23"/>
      <c r="U315" s="177"/>
      <c r="V315" s="10"/>
    </row>
    <row r="316" spans="1:22" ht="30.75" customHeight="1" hidden="1">
      <c r="A316" s="33" t="s">
        <v>324</v>
      </c>
      <c r="B316" s="164">
        <v>951</v>
      </c>
      <c r="C316" s="53" t="s">
        <v>108</v>
      </c>
      <c r="D316" s="53" t="s">
        <v>37</v>
      </c>
      <c r="E316" s="53" t="s">
        <v>325</v>
      </c>
      <c r="F316" s="53" t="s">
        <v>18</v>
      </c>
      <c r="G316" s="60"/>
      <c r="H316" s="23"/>
      <c r="I316" s="23"/>
      <c r="J316" s="134">
        <f>J317</f>
        <v>0</v>
      </c>
      <c r="K316" s="134">
        <f>K317</f>
        <v>0</v>
      </c>
      <c r="L316" s="135"/>
      <c r="M316" s="134"/>
      <c r="N316" s="134"/>
      <c r="O316" s="134"/>
      <c r="P316" s="134"/>
      <c r="Q316" s="134"/>
      <c r="R316" s="134">
        <f>R317</f>
        <v>0</v>
      </c>
      <c r="S316" s="23"/>
      <c r="T316" s="23"/>
      <c r="U316" s="177"/>
      <c r="V316" s="10"/>
    </row>
    <row r="317" spans="1:22" ht="27.75" customHeight="1" hidden="1">
      <c r="A317" s="30" t="s">
        <v>52</v>
      </c>
      <c r="B317" s="164">
        <v>951</v>
      </c>
      <c r="C317" s="61" t="s">
        <v>108</v>
      </c>
      <c r="D317" s="61" t="s">
        <v>37</v>
      </c>
      <c r="E317" s="61" t="s">
        <v>325</v>
      </c>
      <c r="F317" s="61" t="s">
        <v>53</v>
      </c>
      <c r="G317" s="62">
        <f>SUM(G318)</f>
        <v>2833000</v>
      </c>
      <c r="H317" s="62">
        <f>SUM(H318)</f>
        <v>0</v>
      </c>
      <c r="I317" s="62">
        <f>SUM(I318)</f>
        <v>0</v>
      </c>
      <c r="J317" s="26"/>
      <c r="K317" s="26"/>
      <c r="L317" s="27"/>
      <c r="M317" s="26"/>
      <c r="N317" s="26"/>
      <c r="O317" s="26"/>
      <c r="P317" s="26"/>
      <c r="Q317" s="26"/>
      <c r="R317" s="26"/>
      <c r="S317" s="20"/>
      <c r="T317" s="20"/>
      <c r="U317" s="176"/>
      <c r="V317" s="10"/>
    </row>
    <row r="318" spans="1:22" ht="22.5" customHeight="1" hidden="1">
      <c r="A318" s="31" t="s">
        <v>326</v>
      </c>
      <c r="B318" s="164">
        <v>951</v>
      </c>
      <c r="C318" s="22" t="s">
        <v>108</v>
      </c>
      <c r="D318" s="22" t="s">
        <v>37</v>
      </c>
      <c r="E318" s="22" t="s">
        <v>327</v>
      </c>
      <c r="F318" s="22" t="s">
        <v>18</v>
      </c>
      <c r="G318" s="23">
        <v>2833000</v>
      </c>
      <c r="H318" s="23"/>
      <c r="I318" s="23"/>
      <c r="J318" s="134">
        <f>J319</f>
        <v>0</v>
      </c>
      <c r="K318" s="134">
        <f>K319</f>
        <v>0</v>
      </c>
      <c r="L318" s="135"/>
      <c r="M318" s="134"/>
      <c r="N318" s="134"/>
      <c r="O318" s="134"/>
      <c r="P318" s="134"/>
      <c r="Q318" s="134"/>
      <c r="R318" s="134">
        <f>R319</f>
        <v>0</v>
      </c>
      <c r="S318" s="17"/>
      <c r="T318" s="17"/>
      <c r="U318" s="175"/>
      <c r="V318" s="10"/>
    </row>
    <row r="319" spans="1:22" ht="25.5" customHeight="1" hidden="1">
      <c r="A319" s="41" t="s">
        <v>60</v>
      </c>
      <c r="B319" s="164">
        <v>951</v>
      </c>
      <c r="C319" s="16" t="s">
        <v>108</v>
      </c>
      <c r="D319" s="16" t="s">
        <v>37</v>
      </c>
      <c r="E319" s="16" t="s">
        <v>327</v>
      </c>
      <c r="F319" s="16" t="s">
        <v>61</v>
      </c>
      <c r="G319" s="17">
        <f>SUM(G320:G321)</f>
        <v>0</v>
      </c>
      <c r="H319" s="17">
        <f>SUM(H320:H321)</f>
        <v>0</v>
      </c>
      <c r="I319" s="17">
        <f>SUM(I320:I321)</f>
        <v>0</v>
      </c>
      <c r="J319" s="26"/>
      <c r="K319" s="26"/>
      <c r="L319" s="27"/>
      <c r="M319" s="26"/>
      <c r="N319" s="26"/>
      <c r="O319" s="26"/>
      <c r="P319" s="26"/>
      <c r="Q319" s="26"/>
      <c r="R319" s="26"/>
      <c r="S319" s="23"/>
      <c r="T319" s="23"/>
      <c r="U319" s="177"/>
      <c r="V319" s="10"/>
    </row>
    <row r="320" spans="1:22" ht="23.25" customHeight="1" hidden="1">
      <c r="A320" s="31" t="s">
        <v>328</v>
      </c>
      <c r="B320" s="164">
        <v>951</v>
      </c>
      <c r="C320" s="22" t="s">
        <v>108</v>
      </c>
      <c r="D320" s="22" t="s">
        <v>37</v>
      </c>
      <c r="E320" s="22" t="s">
        <v>99</v>
      </c>
      <c r="F320" s="22" t="s">
        <v>329</v>
      </c>
      <c r="G320" s="23"/>
      <c r="H320" s="23"/>
      <c r="I320" s="23"/>
      <c r="J320" s="134"/>
      <c r="K320" s="134"/>
      <c r="L320" s="135"/>
      <c r="M320" s="134"/>
      <c r="N320" s="134"/>
      <c r="O320" s="134"/>
      <c r="P320" s="134"/>
      <c r="Q320" s="134"/>
      <c r="R320" s="134"/>
      <c r="S320" s="23"/>
      <c r="T320" s="23"/>
      <c r="U320" s="177"/>
      <c r="V320" s="10"/>
    </row>
    <row r="321" spans="1:22" ht="25.5" customHeight="1" hidden="1">
      <c r="A321" s="31" t="s">
        <v>324</v>
      </c>
      <c r="B321" s="164">
        <v>951</v>
      </c>
      <c r="C321" s="22" t="s">
        <v>108</v>
      </c>
      <c r="D321" s="22" t="s">
        <v>37</v>
      </c>
      <c r="E321" s="22" t="s">
        <v>99</v>
      </c>
      <c r="F321" s="22" t="s">
        <v>330</v>
      </c>
      <c r="G321" s="23"/>
      <c r="H321" s="23"/>
      <c r="I321" s="23"/>
      <c r="J321" s="134"/>
      <c r="K321" s="134"/>
      <c r="L321" s="135"/>
      <c r="M321" s="134"/>
      <c r="N321" s="134"/>
      <c r="O321" s="134"/>
      <c r="P321" s="134"/>
      <c r="Q321" s="134"/>
      <c r="R321" s="134"/>
      <c r="S321" s="23"/>
      <c r="T321" s="23"/>
      <c r="U321" s="177"/>
      <c r="V321" s="10"/>
    </row>
    <row r="322" spans="1:22" ht="23.25" customHeight="1" hidden="1">
      <c r="A322" s="39" t="s">
        <v>272</v>
      </c>
      <c r="B322" s="164">
        <v>951</v>
      </c>
      <c r="C322" s="48" t="s">
        <v>108</v>
      </c>
      <c r="D322" s="48" t="s">
        <v>37</v>
      </c>
      <c r="E322" s="48" t="s">
        <v>273</v>
      </c>
      <c r="F322" s="48" t="s">
        <v>18</v>
      </c>
      <c r="G322" s="23"/>
      <c r="H322" s="23"/>
      <c r="I322" s="23"/>
      <c r="J322" s="134"/>
      <c r="K322" s="134"/>
      <c r="L322" s="135"/>
      <c r="M322" s="134"/>
      <c r="N322" s="134"/>
      <c r="O322" s="134"/>
      <c r="P322" s="134"/>
      <c r="Q322" s="134"/>
      <c r="R322" s="134"/>
      <c r="S322" s="49"/>
      <c r="T322" s="49"/>
      <c r="U322" s="180"/>
      <c r="V322" s="10"/>
    </row>
    <row r="323" spans="1:22" ht="25.5" customHeight="1" hidden="1">
      <c r="A323" s="24" t="s">
        <v>149</v>
      </c>
      <c r="B323" s="164">
        <v>951</v>
      </c>
      <c r="C323" s="22" t="s">
        <v>108</v>
      </c>
      <c r="D323" s="22" t="s">
        <v>37</v>
      </c>
      <c r="E323" s="22" t="s">
        <v>273</v>
      </c>
      <c r="F323" s="22" t="s">
        <v>151</v>
      </c>
      <c r="G323" s="23"/>
      <c r="H323" s="23"/>
      <c r="I323" s="23"/>
      <c r="J323" s="134"/>
      <c r="K323" s="134"/>
      <c r="L323" s="135"/>
      <c r="M323" s="134"/>
      <c r="N323" s="134"/>
      <c r="O323" s="134"/>
      <c r="P323" s="134"/>
      <c r="Q323" s="134"/>
      <c r="R323" s="134"/>
      <c r="S323" s="23"/>
      <c r="T323" s="23"/>
      <c r="U323" s="177"/>
      <c r="V323" s="10"/>
    </row>
    <row r="324" spans="1:22" ht="21.75" customHeight="1" hidden="1">
      <c r="A324" s="84" t="s">
        <v>331</v>
      </c>
      <c r="B324" s="164">
        <v>951</v>
      </c>
      <c r="C324" s="19" t="s">
        <v>108</v>
      </c>
      <c r="D324" s="19" t="s">
        <v>40</v>
      </c>
      <c r="E324" s="19" t="s">
        <v>17</v>
      </c>
      <c r="F324" s="19" t="s">
        <v>18</v>
      </c>
      <c r="G324" s="20">
        <f>SUM(G325)</f>
        <v>576000</v>
      </c>
      <c r="H324" s="20">
        <f>SUM(H325)</f>
        <v>0</v>
      </c>
      <c r="I324" s="20">
        <f>SUM(I325)</f>
        <v>13100</v>
      </c>
      <c r="J324" s="87">
        <f>J325+J328+J330</f>
        <v>0</v>
      </c>
      <c r="K324" s="87">
        <f>K325+K328+K330</f>
        <v>0</v>
      </c>
      <c r="L324" s="88"/>
      <c r="M324" s="87"/>
      <c r="N324" s="87"/>
      <c r="O324" s="87"/>
      <c r="P324" s="87"/>
      <c r="Q324" s="87"/>
      <c r="R324" s="87">
        <f>R325+R328+R330</f>
        <v>0</v>
      </c>
      <c r="S324" s="23"/>
      <c r="T324" s="23"/>
      <c r="U324" s="177"/>
      <c r="V324" s="10"/>
    </row>
    <row r="325" spans="1:22" ht="24.75" customHeight="1" hidden="1">
      <c r="A325" s="33" t="s">
        <v>332</v>
      </c>
      <c r="B325" s="164">
        <v>951</v>
      </c>
      <c r="C325" s="16" t="s">
        <v>108</v>
      </c>
      <c r="D325" s="16" t="s">
        <v>40</v>
      </c>
      <c r="E325" s="16" t="s">
        <v>333</v>
      </c>
      <c r="F325" s="16" t="s">
        <v>18</v>
      </c>
      <c r="G325" s="17">
        <f>SUM(G326:G328)</f>
        <v>576000</v>
      </c>
      <c r="H325" s="17">
        <f>SUM(H326:H328)</f>
        <v>0</v>
      </c>
      <c r="I325" s="17">
        <f>SUM(I326:I328)</f>
        <v>13100</v>
      </c>
      <c r="J325" s="26">
        <f>J326</f>
        <v>0</v>
      </c>
      <c r="K325" s="26">
        <f>K326</f>
        <v>0</v>
      </c>
      <c r="L325" s="27"/>
      <c r="M325" s="26"/>
      <c r="N325" s="26"/>
      <c r="O325" s="26"/>
      <c r="P325" s="26"/>
      <c r="Q325" s="26"/>
      <c r="R325" s="26">
        <f>R326</f>
        <v>0</v>
      </c>
      <c r="S325" s="20"/>
      <c r="T325" s="20"/>
      <c r="U325" s="176"/>
      <c r="V325" s="10"/>
    </row>
    <row r="326" spans="1:22" ht="18" customHeight="1" hidden="1">
      <c r="A326" s="24" t="s">
        <v>52</v>
      </c>
      <c r="B326" s="164">
        <v>951</v>
      </c>
      <c r="C326" s="22" t="s">
        <v>108</v>
      </c>
      <c r="D326" s="22" t="s">
        <v>40</v>
      </c>
      <c r="E326" s="22" t="s">
        <v>333</v>
      </c>
      <c r="F326" s="22" t="s">
        <v>53</v>
      </c>
      <c r="G326" s="23"/>
      <c r="H326" s="23"/>
      <c r="I326" s="23"/>
      <c r="J326" s="134"/>
      <c r="K326" s="134"/>
      <c r="L326" s="135"/>
      <c r="M326" s="134"/>
      <c r="N326" s="134"/>
      <c r="O326" s="134"/>
      <c r="P326" s="134"/>
      <c r="Q326" s="134"/>
      <c r="R326" s="134"/>
      <c r="S326" s="17"/>
      <c r="T326" s="17"/>
      <c r="U326" s="175"/>
      <c r="V326" s="10"/>
    </row>
    <row r="327" spans="1:22" ht="20.25" customHeight="1" hidden="1">
      <c r="A327" s="24" t="s">
        <v>322</v>
      </c>
      <c r="B327" s="164">
        <v>951</v>
      </c>
      <c r="C327" s="22" t="s">
        <v>108</v>
      </c>
      <c r="D327" s="22" t="s">
        <v>40</v>
      </c>
      <c r="E327" s="22" t="s">
        <v>334</v>
      </c>
      <c r="F327" s="22" t="s">
        <v>335</v>
      </c>
      <c r="G327" s="23"/>
      <c r="H327" s="23"/>
      <c r="I327" s="23"/>
      <c r="J327" s="134"/>
      <c r="K327" s="134"/>
      <c r="L327" s="135"/>
      <c r="M327" s="134"/>
      <c r="N327" s="134"/>
      <c r="O327" s="134"/>
      <c r="P327" s="134"/>
      <c r="Q327" s="134"/>
      <c r="R327" s="134"/>
      <c r="S327" s="23"/>
      <c r="T327" s="23"/>
      <c r="U327" s="177"/>
      <c r="V327" s="10"/>
    </row>
    <row r="328" spans="1:22" ht="24.75" customHeight="1" hidden="1">
      <c r="A328" s="33" t="s">
        <v>336</v>
      </c>
      <c r="B328" s="164">
        <v>951</v>
      </c>
      <c r="C328" s="22" t="s">
        <v>108</v>
      </c>
      <c r="D328" s="22" t="s">
        <v>40</v>
      </c>
      <c r="E328" s="22" t="s">
        <v>337</v>
      </c>
      <c r="F328" s="22" t="s">
        <v>18</v>
      </c>
      <c r="G328" s="23">
        <v>576000</v>
      </c>
      <c r="H328" s="23"/>
      <c r="I328" s="23">
        <v>13100</v>
      </c>
      <c r="J328" s="134">
        <f>J329</f>
        <v>0</v>
      </c>
      <c r="K328" s="134">
        <f>K329</f>
        <v>0</v>
      </c>
      <c r="L328" s="135"/>
      <c r="M328" s="134"/>
      <c r="N328" s="134"/>
      <c r="O328" s="134"/>
      <c r="P328" s="134"/>
      <c r="Q328" s="134"/>
      <c r="R328" s="134">
        <f>R329</f>
        <v>0</v>
      </c>
      <c r="S328" s="23"/>
      <c r="T328" s="23"/>
      <c r="U328" s="177"/>
      <c r="V328" s="10"/>
    </row>
    <row r="329" spans="1:22" ht="27" customHeight="1" hidden="1">
      <c r="A329" s="39" t="s">
        <v>52</v>
      </c>
      <c r="B329" s="164">
        <v>951</v>
      </c>
      <c r="C329" s="48" t="s">
        <v>108</v>
      </c>
      <c r="D329" s="48" t="s">
        <v>40</v>
      </c>
      <c r="E329" s="48" t="s">
        <v>337</v>
      </c>
      <c r="F329" s="48" t="s">
        <v>53</v>
      </c>
      <c r="G329" s="49"/>
      <c r="H329" s="49"/>
      <c r="I329" s="49"/>
      <c r="J329" s="26"/>
      <c r="K329" s="26"/>
      <c r="L329" s="27"/>
      <c r="M329" s="26"/>
      <c r="N329" s="26"/>
      <c r="O329" s="26"/>
      <c r="P329" s="26"/>
      <c r="Q329" s="26"/>
      <c r="R329" s="26"/>
      <c r="S329" s="17"/>
      <c r="T329" s="17"/>
      <c r="U329" s="175"/>
      <c r="V329" s="10"/>
    </row>
    <row r="330" spans="1:22" ht="22.5" customHeight="1" hidden="1">
      <c r="A330" s="33" t="s">
        <v>338</v>
      </c>
      <c r="B330" s="164">
        <v>951</v>
      </c>
      <c r="C330" s="22" t="s">
        <v>108</v>
      </c>
      <c r="D330" s="22" t="s">
        <v>40</v>
      </c>
      <c r="E330" s="22" t="s">
        <v>339</v>
      </c>
      <c r="F330" s="22" t="s">
        <v>18</v>
      </c>
      <c r="G330" s="23"/>
      <c r="H330" s="23"/>
      <c r="I330" s="23"/>
      <c r="J330" s="134">
        <f>J331</f>
        <v>0</v>
      </c>
      <c r="K330" s="134">
        <f>K331</f>
        <v>0</v>
      </c>
      <c r="L330" s="135"/>
      <c r="M330" s="134"/>
      <c r="N330" s="134"/>
      <c r="O330" s="134"/>
      <c r="P330" s="134"/>
      <c r="Q330" s="134"/>
      <c r="R330" s="134">
        <f>R331</f>
        <v>0</v>
      </c>
      <c r="S330" s="23"/>
      <c r="T330" s="23"/>
      <c r="U330" s="177"/>
      <c r="V330" s="10"/>
    </row>
    <row r="331" spans="1:22" ht="24" customHeight="1" hidden="1">
      <c r="A331" s="24" t="s">
        <v>52</v>
      </c>
      <c r="B331" s="164">
        <v>951</v>
      </c>
      <c r="C331" s="22" t="s">
        <v>108</v>
      </c>
      <c r="D331" s="22" t="s">
        <v>40</v>
      </c>
      <c r="E331" s="22" t="s">
        <v>339</v>
      </c>
      <c r="F331" s="22" t="s">
        <v>53</v>
      </c>
      <c r="G331" s="23"/>
      <c r="H331" s="23"/>
      <c r="I331" s="23"/>
      <c r="J331" s="134"/>
      <c r="K331" s="134"/>
      <c r="L331" s="135"/>
      <c r="M331" s="134"/>
      <c r="N331" s="134"/>
      <c r="O331" s="134"/>
      <c r="P331" s="134"/>
      <c r="Q331" s="134"/>
      <c r="R331" s="134"/>
      <c r="S331" s="23"/>
      <c r="T331" s="23"/>
      <c r="U331" s="177"/>
      <c r="V331" s="10"/>
    </row>
    <row r="332" spans="1:22" ht="24.75" customHeight="1" hidden="1">
      <c r="A332" s="34" t="s">
        <v>340</v>
      </c>
      <c r="B332" s="164">
        <v>951</v>
      </c>
      <c r="C332" s="19" t="s">
        <v>108</v>
      </c>
      <c r="D332" s="19" t="s">
        <v>194</v>
      </c>
      <c r="E332" s="19" t="s">
        <v>17</v>
      </c>
      <c r="F332" s="19" t="s">
        <v>18</v>
      </c>
      <c r="G332" s="20">
        <f>SUM(G333+G336)</f>
        <v>0</v>
      </c>
      <c r="H332" s="20">
        <f>SUM(H333+H336+H340)</f>
        <v>0</v>
      </c>
      <c r="I332" s="20">
        <f>SUM(I333+I336+I340)</f>
        <v>0</v>
      </c>
      <c r="J332" s="87">
        <f>J340</f>
        <v>0</v>
      </c>
      <c r="K332" s="87">
        <f>K340</f>
        <v>0</v>
      </c>
      <c r="L332" s="88"/>
      <c r="M332" s="87"/>
      <c r="N332" s="87"/>
      <c r="O332" s="87"/>
      <c r="P332" s="87"/>
      <c r="Q332" s="87"/>
      <c r="R332" s="87">
        <f>R340</f>
        <v>0</v>
      </c>
      <c r="S332" s="23"/>
      <c r="T332" s="23"/>
      <c r="U332" s="177"/>
      <c r="V332" s="10"/>
    </row>
    <row r="333" spans="1:22" ht="21.75" customHeight="1" hidden="1">
      <c r="A333" s="30" t="s">
        <v>341</v>
      </c>
      <c r="B333" s="164">
        <v>951</v>
      </c>
      <c r="C333" s="16" t="s">
        <v>108</v>
      </c>
      <c r="D333" s="16" t="s">
        <v>194</v>
      </c>
      <c r="E333" s="16" t="s">
        <v>342</v>
      </c>
      <c r="F333" s="16" t="s">
        <v>18</v>
      </c>
      <c r="G333" s="17">
        <f>SUM(G334:G335)</f>
        <v>0</v>
      </c>
      <c r="H333" s="17">
        <f>SUM(H334:H335)</f>
        <v>0</v>
      </c>
      <c r="I333" s="17">
        <f>SUM(I334:I335)</f>
        <v>0</v>
      </c>
      <c r="J333" s="26">
        <f>SUM(J334:J335)</f>
        <v>0</v>
      </c>
      <c r="K333" s="26">
        <f>SUM(K334:K335)</f>
        <v>0</v>
      </c>
      <c r="L333" s="27"/>
      <c r="M333" s="26"/>
      <c r="N333" s="26"/>
      <c r="O333" s="26"/>
      <c r="P333" s="26"/>
      <c r="Q333" s="26"/>
      <c r="R333" s="26">
        <f>SUM(R334:R335)</f>
        <v>0</v>
      </c>
      <c r="S333" s="49"/>
      <c r="T333" s="49"/>
      <c r="U333" s="180"/>
      <c r="V333" s="10"/>
    </row>
    <row r="334" spans="1:22" ht="26.25" customHeight="1" hidden="1">
      <c r="A334" s="24" t="s">
        <v>322</v>
      </c>
      <c r="B334" s="164">
        <v>951</v>
      </c>
      <c r="C334" s="22" t="s">
        <v>108</v>
      </c>
      <c r="D334" s="22" t="s">
        <v>194</v>
      </c>
      <c r="E334" s="22" t="s">
        <v>342</v>
      </c>
      <c r="F334" s="22" t="s">
        <v>335</v>
      </c>
      <c r="G334" s="23"/>
      <c r="H334" s="23"/>
      <c r="I334" s="23"/>
      <c r="J334" s="134"/>
      <c r="K334" s="134"/>
      <c r="L334" s="135"/>
      <c r="M334" s="134"/>
      <c r="N334" s="134"/>
      <c r="O334" s="134"/>
      <c r="P334" s="134"/>
      <c r="Q334" s="134"/>
      <c r="R334" s="134"/>
      <c r="S334" s="23"/>
      <c r="T334" s="23"/>
      <c r="U334" s="177"/>
      <c r="V334" s="10"/>
    </row>
    <row r="335" spans="1:22" ht="21.75" customHeight="1" hidden="1">
      <c r="A335" s="31" t="s">
        <v>343</v>
      </c>
      <c r="B335" s="164">
        <v>951</v>
      </c>
      <c r="C335" s="22" t="s">
        <v>108</v>
      </c>
      <c r="D335" s="22" t="s">
        <v>194</v>
      </c>
      <c r="E335" s="22" t="s">
        <v>342</v>
      </c>
      <c r="F335" s="22" t="s">
        <v>344</v>
      </c>
      <c r="G335" s="23"/>
      <c r="H335" s="23"/>
      <c r="I335" s="23"/>
      <c r="J335" s="134"/>
      <c r="K335" s="134"/>
      <c r="L335" s="135"/>
      <c r="M335" s="134"/>
      <c r="N335" s="134"/>
      <c r="O335" s="134"/>
      <c r="P335" s="134"/>
      <c r="Q335" s="134"/>
      <c r="R335" s="134"/>
      <c r="S335" s="23"/>
      <c r="T335" s="23"/>
      <c r="U335" s="177"/>
      <c r="V335" s="10"/>
    </row>
    <row r="336" spans="1:22" ht="31.5" customHeight="1" hidden="1">
      <c r="A336" s="41" t="s">
        <v>345</v>
      </c>
      <c r="B336" s="164">
        <v>951</v>
      </c>
      <c r="C336" s="16" t="s">
        <v>108</v>
      </c>
      <c r="D336" s="16" t="s">
        <v>194</v>
      </c>
      <c r="E336" s="16" t="s">
        <v>346</v>
      </c>
      <c r="F336" s="16" t="s">
        <v>18</v>
      </c>
      <c r="G336" s="17">
        <f>SUM(G337:G339)</f>
        <v>0</v>
      </c>
      <c r="H336" s="17">
        <f>SUM(H337:H339)</f>
        <v>0</v>
      </c>
      <c r="I336" s="17">
        <f>SUM(I337:I339)</f>
        <v>0</v>
      </c>
      <c r="J336" s="26">
        <f>SUM(J337:J339)</f>
        <v>0</v>
      </c>
      <c r="K336" s="26">
        <f>SUM(K337:K339)</f>
        <v>0</v>
      </c>
      <c r="L336" s="27"/>
      <c r="M336" s="26"/>
      <c r="N336" s="26"/>
      <c r="O336" s="26"/>
      <c r="P336" s="26"/>
      <c r="Q336" s="26"/>
      <c r="R336" s="26">
        <f>SUM(R337:R339)</f>
        <v>0</v>
      </c>
      <c r="S336" s="99"/>
      <c r="T336" s="99"/>
      <c r="U336" s="189"/>
      <c r="V336" s="10"/>
    </row>
    <row r="337" spans="1:22" ht="28.5" customHeight="1" hidden="1">
      <c r="A337" s="24" t="s">
        <v>322</v>
      </c>
      <c r="B337" s="164">
        <v>951</v>
      </c>
      <c r="C337" s="22" t="s">
        <v>108</v>
      </c>
      <c r="D337" s="22" t="s">
        <v>194</v>
      </c>
      <c r="E337" s="22" t="s">
        <v>346</v>
      </c>
      <c r="F337" s="22" t="s">
        <v>335</v>
      </c>
      <c r="G337" s="23"/>
      <c r="H337" s="23"/>
      <c r="I337" s="23"/>
      <c r="J337" s="134"/>
      <c r="K337" s="134"/>
      <c r="L337" s="135"/>
      <c r="M337" s="134"/>
      <c r="N337" s="134"/>
      <c r="O337" s="134"/>
      <c r="P337" s="134"/>
      <c r="Q337" s="134"/>
      <c r="R337" s="134"/>
      <c r="S337" s="100"/>
      <c r="T337" s="100"/>
      <c r="U337" s="190"/>
      <c r="V337" s="10"/>
    </row>
    <row r="338" spans="1:22" ht="22.5" customHeight="1" hidden="1">
      <c r="A338" s="24" t="s">
        <v>343</v>
      </c>
      <c r="B338" s="164">
        <v>951</v>
      </c>
      <c r="C338" s="22" t="s">
        <v>108</v>
      </c>
      <c r="D338" s="22" t="s">
        <v>194</v>
      </c>
      <c r="E338" s="22" t="s">
        <v>346</v>
      </c>
      <c r="F338" s="22" t="s">
        <v>344</v>
      </c>
      <c r="G338" s="23"/>
      <c r="H338" s="23"/>
      <c r="I338" s="23"/>
      <c r="J338" s="134"/>
      <c r="K338" s="134"/>
      <c r="L338" s="135"/>
      <c r="M338" s="134"/>
      <c r="N338" s="134"/>
      <c r="O338" s="134"/>
      <c r="P338" s="134"/>
      <c r="Q338" s="134"/>
      <c r="R338" s="134"/>
      <c r="S338" s="17"/>
      <c r="T338" s="17"/>
      <c r="U338" s="175"/>
      <c r="V338" s="10"/>
    </row>
    <row r="339" spans="1:22" ht="24.75" customHeight="1" hidden="1">
      <c r="A339" s="24" t="s">
        <v>347</v>
      </c>
      <c r="B339" s="164">
        <v>951</v>
      </c>
      <c r="C339" s="22" t="s">
        <v>108</v>
      </c>
      <c r="D339" s="22" t="s">
        <v>194</v>
      </c>
      <c r="E339" s="22" t="s">
        <v>346</v>
      </c>
      <c r="F339" s="22" t="s">
        <v>348</v>
      </c>
      <c r="G339" s="23"/>
      <c r="H339" s="23"/>
      <c r="I339" s="23"/>
      <c r="J339" s="134"/>
      <c r="K339" s="134"/>
      <c r="L339" s="135"/>
      <c r="M339" s="134"/>
      <c r="N339" s="134"/>
      <c r="O339" s="134"/>
      <c r="P339" s="134"/>
      <c r="Q339" s="134"/>
      <c r="R339" s="134"/>
      <c r="S339" s="23"/>
      <c r="T339" s="23"/>
      <c r="U339" s="177"/>
      <c r="V339" s="10"/>
    </row>
    <row r="340" spans="1:22" ht="22.5" customHeight="1" hidden="1">
      <c r="A340" s="39" t="s">
        <v>272</v>
      </c>
      <c r="B340" s="164">
        <v>951</v>
      </c>
      <c r="C340" s="48" t="s">
        <v>108</v>
      </c>
      <c r="D340" s="48" t="s">
        <v>194</v>
      </c>
      <c r="E340" s="48" t="s">
        <v>273</v>
      </c>
      <c r="F340" s="48" t="s">
        <v>18</v>
      </c>
      <c r="G340" s="49"/>
      <c r="H340" s="49">
        <f>H341</f>
        <v>0</v>
      </c>
      <c r="I340" s="49">
        <f>I341</f>
        <v>0</v>
      </c>
      <c r="J340" s="26">
        <f>J341</f>
        <v>0</v>
      </c>
      <c r="K340" s="26">
        <f>K341</f>
        <v>0</v>
      </c>
      <c r="L340" s="27"/>
      <c r="M340" s="26"/>
      <c r="N340" s="26"/>
      <c r="O340" s="26"/>
      <c r="P340" s="26"/>
      <c r="Q340" s="26"/>
      <c r="R340" s="26">
        <f>R341</f>
        <v>0</v>
      </c>
      <c r="S340" s="17"/>
      <c r="T340" s="17"/>
      <c r="U340" s="175"/>
      <c r="V340" s="10"/>
    </row>
    <row r="341" spans="1:22" ht="23.25" customHeight="1" hidden="1">
      <c r="A341" s="24" t="s">
        <v>322</v>
      </c>
      <c r="B341" s="164">
        <v>951</v>
      </c>
      <c r="C341" s="22" t="s">
        <v>108</v>
      </c>
      <c r="D341" s="22" t="s">
        <v>194</v>
      </c>
      <c r="E341" s="22" t="s">
        <v>273</v>
      </c>
      <c r="F341" s="22" t="s">
        <v>335</v>
      </c>
      <c r="G341" s="23"/>
      <c r="H341" s="23"/>
      <c r="I341" s="23"/>
      <c r="J341" s="134"/>
      <c r="K341" s="134"/>
      <c r="L341" s="135"/>
      <c r="M341" s="134"/>
      <c r="N341" s="134"/>
      <c r="O341" s="134"/>
      <c r="P341" s="134"/>
      <c r="Q341" s="134"/>
      <c r="R341" s="134"/>
      <c r="S341" s="23"/>
      <c r="T341" s="23"/>
      <c r="U341" s="177"/>
      <c r="V341" s="10"/>
    </row>
    <row r="342" spans="1:22" ht="30.75" customHeight="1" hidden="1">
      <c r="A342" s="24"/>
      <c r="B342" s="164">
        <v>951</v>
      </c>
      <c r="C342" s="22"/>
      <c r="D342" s="22"/>
      <c r="E342" s="22"/>
      <c r="F342" s="22"/>
      <c r="G342" s="23"/>
      <c r="H342" s="23"/>
      <c r="I342" s="23"/>
      <c r="J342" s="134"/>
      <c r="K342" s="134"/>
      <c r="L342" s="135"/>
      <c r="M342" s="134"/>
      <c r="N342" s="134"/>
      <c r="O342" s="134"/>
      <c r="P342" s="134"/>
      <c r="Q342" s="134"/>
      <c r="R342" s="134"/>
      <c r="S342" s="23"/>
      <c r="T342" s="23"/>
      <c r="U342" s="177"/>
      <c r="V342" s="10"/>
    </row>
    <row r="343" spans="1:22" ht="22.5" customHeight="1" hidden="1">
      <c r="A343" s="12" t="s">
        <v>349</v>
      </c>
      <c r="B343" s="164">
        <v>951</v>
      </c>
      <c r="C343" s="97" t="s">
        <v>57</v>
      </c>
      <c r="D343" s="98"/>
      <c r="E343" s="98"/>
      <c r="F343" s="98"/>
      <c r="G343" s="99">
        <f>G344+G362</f>
        <v>24260585</v>
      </c>
      <c r="H343" s="99">
        <f>H344+H362</f>
        <v>0</v>
      </c>
      <c r="I343" s="99">
        <f>I344+I362</f>
        <v>2425000</v>
      </c>
      <c r="J343" s="56"/>
      <c r="K343" s="56" t="e">
        <f>K344+K353+K356+#REF!</f>
        <v>#REF!</v>
      </c>
      <c r="L343" s="57"/>
      <c r="M343" s="56"/>
      <c r="N343" s="56"/>
      <c r="O343" s="56"/>
      <c r="P343" s="56"/>
      <c r="Q343" s="56"/>
      <c r="R343" s="56" t="e">
        <f>R344+R353+R356+#REF!</f>
        <v>#REF!</v>
      </c>
      <c r="S343" s="23"/>
      <c r="T343" s="23"/>
      <c r="U343" s="177"/>
      <c r="V343" s="10"/>
    </row>
    <row r="344" spans="1:22" ht="26.25" customHeight="1" hidden="1">
      <c r="A344" s="84" t="s">
        <v>350</v>
      </c>
      <c r="B344" s="164">
        <v>951</v>
      </c>
      <c r="C344" s="13" t="s">
        <v>57</v>
      </c>
      <c r="D344" s="13" t="s">
        <v>15</v>
      </c>
      <c r="E344" s="13"/>
      <c r="F344" s="13"/>
      <c r="G344" s="100">
        <f>G345+G347</f>
        <v>24260585</v>
      </c>
      <c r="H344" s="100">
        <f>H345+H347+H356+H354</f>
        <v>0</v>
      </c>
      <c r="I344" s="100">
        <f>I345+I347+I356+I354</f>
        <v>2425000</v>
      </c>
      <c r="J344" s="56">
        <f>J347+J350</f>
        <v>0</v>
      </c>
      <c r="K344" s="56">
        <f>K347+K350</f>
        <v>0</v>
      </c>
      <c r="L344" s="57"/>
      <c r="M344" s="56"/>
      <c r="N344" s="56"/>
      <c r="O344" s="56"/>
      <c r="P344" s="56"/>
      <c r="Q344" s="56"/>
      <c r="R344" s="56">
        <f>R347+R350</f>
        <v>0</v>
      </c>
      <c r="S344" s="23"/>
      <c r="T344" s="23"/>
      <c r="U344" s="177"/>
      <c r="V344" s="10"/>
    </row>
    <row r="345" spans="1:22" ht="23.25" customHeight="1" hidden="1">
      <c r="A345" s="30" t="s">
        <v>187</v>
      </c>
      <c r="B345" s="164">
        <v>951</v>
      </c>
      <c r="C345" s="16" t="s">
        <v>57</v>
      </c>
      <c r="D345" s="16" t="s">
        <v>15</v>
      </c>
      <c r="E345" s="16" t="s">
        <v>188</v>
      </c>
      <c r="F345" s="16"/>
      <c r="G345" s="17">
        <f>G346</f>
        <v>542000</v>
      </c>
      <c r="H345" s="17">
        <f>H346</f>
        <v>0</v>
      </c>
      <c r="I345" s="17">
        <f>I346</f>
        <v>0</v>
      </c>
      <c r="J345" s="26">
        <f>J346</f>
        <v>0</v>
      </c>
      <c r="K345" s="26">
        <f>K346</f>
        <v>0</v>
      </c>
      <c r="L345" s="27"/>
      <c r="M345" s="26"/>
      <c r="N345" s="26"/>
      <c r="O345" s="26"/>
      <c r="P345" s="26"/>
      <c r="Q345" s="26"/>
      <c r="R345" s="26">
        <f>R346</f>
        <v>0</v>
      </c>
      <c r="S345" s="23"/>
      <c r="T345" s="23"/>
      <c r="U345" s="177"/>
      <c r="V345" s="10"/>
    </row>
    <row r="346" spans="1:22" ht="26.25" customHeight="1" hidden="1">
      <c r="A346" s="24" t="s">
        <v>149</v>
      </c>
      <c r="B346" s="164">
        <v>951</v>
      </c>
      <c r="C346" s="22" t="s">
        <v>57</v>
      </c>
      <c r="D346" s="22" t="s">
        <v>15</v>
      </c>
      <c r="E346" s="22" t="s">
        <v>188</v>
      </c>
      <c r="F346" s="22" t="s">
        <v>151</v>
      </c>
      <c r="G346" s="23">
        <v>542000</v>
      </c>
      <c r="H346" s="23"/>
      <c r="I346" s="23"/>
      <c r="J346" s="134"/>
      <c r="K346" s="134"/>
      <c r="L346" s="135"/>
      <c r="M346" s="134"/>
      <c r="N346" s="134"/>
      <c r="O346" s="134"/>
      <c r="P346" s="134"/>
      <c r="Q346" s="134"/>
      <c r="R346" s="134"/>
      <c r="S346" s="23"/>
      <c r="T346" s="23"/>
      <c r="U346" s="177"/>
      <c r="V346" s="10"/>
    </row>
    <row r="347" spans="1:22" ht="30" customHeight="1" hidden="1">
      <c r="A347" s="33" t="s">
        <v>351</v>
      </c>
      <c r="B347" s="164">
        <v>951</v>
      </c>
      <c r="C347" s="16" t="s">
        <v>57</v>
      </c>
      <c r="D347" s="16" t="s">
        <v>15</v>
      </c>
      <c r="E347" s="16" t="s">
        <v>352</v>
      </c>
      <c r="F347" s="16" t="s">
        <v>18</v>
      </c>
      <c r="G347" s="17">
        <f>SUM(G348:G353)</f>
        <v>23718585</v>
      </c>
      <c r="H347" s="17">
        <f>SUM(H348:H353)</f>
        <v>0</v>
      </c>
      <c r="I347" s="17">
        <f>SUM(I348:I353)</f>
        <v>2425000</v>
      </c>
      <c r="J347" s="26">
        <f>J349</f>
        <v>0</v>
      </c>
      <c r="K347" s="26">
        <f>K349</f>
        <v>0</v>
      </c>
      <c r="L347" s="27"/>
      <c r="M347" s="26"/>
      <c r="N347" s="26"/>
      <c r="O347" s="26"/>
      <c r="P347" s="26"/>
      <c r="Q347" s="26"/>
      <c r="R347" s="26">
        <f>R349</f>
        <v>0</v>
      </c>
      <c r="S347" s="49"/>
      <c r="T347" s="49"/>
      <c r="U347" s="180"/>
      <c r="V347" s="10"/>
    </row>
    <row r="348" spans="1:22" ht="27" customHeight="1" hidden="1">
      <c r="A348" s="24" t="s">
        <v>353</v>
      </c>
      <c r="B348" s="164">
        <v>951</v>
      </c>
      <c r="C348" s="22" t="s">
        <v>57</v>
      </c>
      <c r="D348" s="22" t="s">
        <v>15</v>
      </c>
      <c r="E348" s="22" t="s">
        <v>354</v>
      </c>
      <c r="F348" s="22" t="s">
        <v>355</v>
      </c>
      <c r="G348" s="23"/>
      <c r="H348" s="23"/>
      <c r="I348" s="23"/>
      <c r="J348" s="134"/>
      <c r="K348" s="134"/>
      <c r="L348" s="135"/>
      <c r="M348" s="134"/>
      <c r="N348" s="134"/>
      <c r="O348" s="134"/>
      <c r="P348" s="134"/>
      <c r="Q348" s="134"/>
      <c r="R348" s="134"/>
      <c r="S348" s="23"/>
      <c r="T348" s="23"/>
      <c r="U348" s="177"/>
      <c r="V348" s="10"/>
    </row>
    <row r="349" spans="1:22" ht="23.25" customHeight="1" hidden="1">
      <c r="A349" s="24" t="s">
        <v>52</v>
      </c>
      <c r="B349" s="164">
        <v>951</v>
      </c>
      <c r="C349" s="22" t="s">
        <v>57</v>
      </c>
      <c r="D349" s="22" t="s">
        <v>15</v>
      </c>
      <c r="E349" s="22" t="s">
        <v>352</v>
      </c>
      <c r="F349" s="22" t="s">
        <v>53</v>
      </c>
      <c r="G349" s="23">
        <v>2371500</v>
      </c>
      <c r="H349" s="23"/>
      <c r="I349" s="23">
        <v>2425000</v>
      </c>
      <c r="J349" s="134"/>
      <c r="K349" s="134"/>
      <c r="L349" s="135"/>
      <c r="M349" s="134"/>
      <c r="N349" s="134"/>
      <c r="O349" s="134"/>
      <c r="P349" s="134"/>
      <c r="Q349" s="134"/>
      <c r="R349" s="134"/>
      <c r="S349" s="49"/>
      <c r="T349" s="49"/>
      <c r="U349" s="180"/>
      <c r="V349" s="10"/>
    </row>
    <row r="350" spans="1:22" ht="22.5" customHeight="1" hidden="1">
      <c r="A350" s="40" t="s">
        <v>356</v>
      </c>
      <c r="B350" s="164">
        <v>951</v>
      </c>
      <c r="C350" s="22" t="s">
        <v>57</v>
      </c>
      <c r="D350" s="22" t="s">
        <v>15</v>
      </c>
      <c r="E350" s="22" t="s">
        <v>357</v>
      </c>
      <c r="F350" s="22" t="s">
        <v>18</v>
      </c>
      <c r="G350" s="23"/>
      <c r="H350" s="23"/>
      <c r="I350" s="23"/>
      <c r="J350" s="134">
        <f>J351</f>
        <v>0</v>
      </c>
      <c r="K350" s="134">
        <f>K351</f>
        <v>0</v>
      </c>
      <c r="L350" s="135"/>
      <c r="M350" s="134"/>
      <c r="N350" s="134"/>
      <c r="O350" s="134"/>
      <c r="P350" s="134"/>
      <c r="Q350" s="134"/>
      <c r="R350" s="134">
        <f>R351</f>
        <v>0</v>
      </c>
      <c r="S350" s="49"/>
      <c r="T350" s="49"/>
      <c r="U350" s="180"/>
      <c r="V350" s="10"/>
    </row>
    <row r="351" spans="1:22" ht="27" customHeight="1" hidden="1">
      <c r="A351" s="24" t="s">
        <v>52</v>
      </c>
      <c r="B351" s="164">
        <v>951</v>
      </c>
      <c r="C351" s="22" t="s">
        <v>57</v>
      </c>
      <c r="D351" s="22" t="s">
        <v>15</v>
      </c>
      <c r="E351" s="22" t="s">
        <v>357</v>
      </c>
      <c r="F351" s="22" t="s">
        <v>53</v>
      </c>
      <c r="G351" s="23"/>
      <c r="H351" s="23"/>
      <c r="I351" s="23"/>
      <c r="J351" s="134"/>
      <c r="K351" s="134"/>
      <c r="L351" s="135"/>
      <c r="M351" s="134"/>
      <c r="N351" s="134"/>
      <c r="O351" s="134"/>
      <c r="P351" s="134"/>
      <c r="Q351" s="134"/>
      <c r="R351" s="134"/>
      <c r="S351" s="49"/>
      <c r="T351" s="49"/>
      <c r="U351" s="180"/>
      <c r="V351" s="10"/>
    </row>
    <row r="352" spans="1:22" ht="24.75" customHeight="1" hidden="1">
      <c r="A352" s="24"/>
      <c r="B352" s="164">
        <v>951</v>
      </c>
      <c r="C352" s="22"/>
      <c r="D352" s="22"/>
      <c r="E352" s="22"/>
      <c r="F352" s="22"/>
      <c r="G352" s="23"/>
      <c r="H352" s="23"/>
      <c r="I352" s="23"/>
      <c r="J352" s="134"/>
      <c r="K352" s="134"/>
      <c r="L352" s="135"/>
      <c r="M352" s="134"/>
      <c r="N352" s="134"/>
      <c r="O352" s="134"/>
      <c r="P352" s="134"/>
      <c r="Q352" s="134"/>
      <c r="R352" s="134"/>
      <c r="S352" s="49"/>
      <c r="T352" s="49"/>
      <c r="U352" s="180"/>
      <c r="V352" s="10"/>
    </row>
    <row r="353" spans="1:22" ht="23.25" customHeight="1" hidden="1">
      <c r="A353" s="84" t="s">
        <v>358</v>
      </c>
      <c r="B353" s="164">
        <v>951</v>
      </c>
      <c r="C353" s="22" t="s">
        <v>57</v>
      </c>
      <c r="D353" s="22" t="s">
        <v>20</v>
      </c>
      <c r="E353" s="22" t="s">
        <v>359</v>
      </c>
      <c r="F353" s="22" t="s">
        <v>18</v>
      </c>
      <c r="G353" s="23">
        <f>12888085-542000+9001000</f>
        <v>21347085</v>
      </c>
      <c r="H353" s="23"/>
      <c r="I353" s="23"/>
      <c r="J353" s="134"/>
      <c r="K353" s="134"/>
      <c r="L353" s="135"/>
      <c r="M353" s="134"/>
      <c r="N353" s="134"/>
      <c r="O353" s="134"/>
      <c r="P353" s="134"/>
      <c r="Q353" s="134"/>
      <c r="R353" s="134"/>
      <c r="S353" s="49"/>
      <c r="T353" s="49"/>
      <c r="U353" s="180"/>
      <c r="V353" s="10"/>
    </row>
    <row r="354" spans="1:22" ht="0.75" customHeight="1" hidden="1">
      <c r="A354" s="39" t="s">
        <v>360</v>
      </c>
      <c r="B354" s="164">
        <v>951</v>
      </c>
      <c r="C354" s="48" t="s">
        <v>57</v>
      </c>
      <c r="D354" s="48" t="s">
        <v>20</v>
      </c>
      <c r="E354" s="48"/>
      <c r="F354" s="48"/>
      <c r="G354" s="49"/>
      <c r="H354" s="49">
        <f>H355</f>
        <v>0</v>
      </c>
      <c r="I354" s="49">
        <f>I355</f>
        <v>0</v>
      </c>
      <c r="J354" s="26">
        <f>J355</f>
        <v>0</v>
      </c>
      <c r="K354" s="26">
        <f>K355</f>
        <v>0</v>
      </c>
      <c r="L354" s="27"/>
      <c r="M354" s="26"/>
      <c r="N354" s="26"/>
      <c r="O354" s="26"/>
      <c r="P354" s="26"/>
      <c r="Q354" s="26"/>
      <c r="R354" s="26">
        <f>R355</f>
        <v>0</v>
      </c>
      <c r="S354" s="23"/>
      <c r="T354" s="23"/>
      <c r="U354" s="177"/>
      <c r="V354" s="10"/>
    </row>
    <row r="355" spans="1:22" ht="30" customHeight="1" hidden="1">
      <c r="A355" s="24" t="s">
        <v>361</v>
      </c>
      <c r="B355" s="164">
        <v>951</v>
      </c>
      <c r="C355" s="22" t="s">
        <v>57</v>
      </c>
      <c r="D355" s="22" t="s">
        <v>20</v>
      </c>
      <c r="E355" s="22" t="s">
        <v>362</v>
      </c>
      <c r="F355" s="22" t="s">
        <v>363</v>
      </c>
      <c r="G355" s="23"/>
      <c r="H355" s="23"/>
      <c r="I355" s="23"/>
      <c r="J355" s="134"/>
      <c r="K355" s="134"/>
      <c r="L355" s="135"/>
      <c r="M355" s="134"/>
      <c r="N355" s="134"/>
      <c r="O355" s="134"/>
      <c r="P355" s="134"/>
      <c r="Q355" s="134"/>
      <c r="R355" s="134"/>
      <c r="S355" s="100"/>
      <c r="T355" s="100"/>
      <c r="U355" s="190"/>
      <c r="V355" s="10"/>
    </row>
    <row r="356" spans="1:22" ht="30" customHeight="1" hidden="1">
      <c r="A356" s="82" t="s">
        <v>364</v>
      </c>
      <c r="B356" s="164">
        <v>951</v>
      </c>
      <c r="C356" s="48" t="s">
        <v>57</v>
      </c>
      <c r="D356" s="48" t="s">
        <v>37</v>
      </c>
      <c r="E356" s="48" t="s">
        <v>359</v>
      </c>
      <c r="F356" s="48" t="s">
        <v>18</v>
      </c>
      <c r="G356" s="49"/>
      <c r="H356" s="49">
        <f>H361</f>
        <v>0</v>
      </c>
      <c r="I356" s="49">
        <f>I361</f>
        <v>0</v>
      </c>
      <c r="J356" s="26">
        <f>J357+J359+J361</f>
        <v>150000</v>
      </c>
      <c r="K356" s="26">
        <f>K357+K359+K361</f>
        <v>100000</v>
      </c>
      <c r="L356" s="27"/>
      <c r="M356" s="26"/>
      <c r="N356" s="26"/>
      <c r="O356" s="26"/>
      <c r="P356" s="26"/>
      <c r="Q356" s="26"/>
      <c r="R356" s="26">
        <f>R357+R359+R361</f>
        <v>100000</v>
      </c>
      <c r="S356" s="17"/>
      <c r="T356" s="17"/>
      <c r="U356" s="175"/>
      <c r="V356" s="10"/>
    </row>
    <row r="357" spans="1:22" ht="24.75" customHeight="1" hidden="1">
      <c r="A357" s="33" t="s">
        <v>365</v>
      </c>
      <c r="B357" s="164">
        <v>951</v>
      </c>
      <c r="C357" s="48" t="s">
        <v>57</v>
      </c>
      <c r="D357" s="48" t="s">
        <v>37</v>
      </c>
      <c r="E357" s="48" t="s">
        <v>90</v>
      </c>
      <c r="F357" s="48" t="s">
        <v>18</v>
      </c>
      <c r="G357" s="49"/>
      <c r="H357" s="49"/>
      <c r="I357" s="49"/>
      <c r="J357" s="26">
        <f>J358</f>
        <v>0</v>
      </c>
      <c r="K357" s="26">
        <f>K358</f>
        <v>0</v>
      </c>
      <c r="L357" s="27"/>
      <c r="M357" s="26"/>
      <c r="N357" s="26"/>
      <c r="O357" s="26"/>
      <c r="P357" s="26"/>
      <c r="Q357" s="26"/>
      <c r="R357" s="26">
        <f>R358</f>
        <v>0</v>
      </c>
      <c r="S357" s="23"/>
      <c r="T357" s="23"/>
      <c r="U357" s="177"/>
      <c r="V357" s="10"/>
    </row>
    <row r="358" spans="1:22" ht="31.5" customHeight="1" hidden="1">
      <c r="A358" s="101" t="s">
        <v>52</v>
      </c>
      <c r="B358" s="164">
        <v>951</v>
      </c>
      <c r="C358" s="48" t="s">
        <v>57</v>
      </c>
      <c r="D358" s="48" t="s">
        <v>37</v>
      </c>
      <c r="E358" s="48" t="s">
        <v>90</v>
      </c>
      <c r="F358" s="48" t="s">
        <v>53</v>
      </c>
      <c r="G358" s="49"/>
      <c r="H358" s="49"/>
      <c r="I358" s="49"/>
      <c r="J358" s="26"/>
      <c r="K358" s="26"/>
      <c r="L358" s="27"/>
      <c r="M358" s="26"/>
      <c r="N358" s="26"/>
      <c r="O358" s="26"/>
      <c r="P358" s="26"/>
      <c r="Q358" s="26"/>
      <c r="R358" s="26"/>
      <c r="S358" s="23"/>
      <c r="T358" s="23"/>
      <c r="U358" s="177"/>
      <c r="V358" s="10"/>
    </row>
    <row r="359" spans="1:22" ht="27" customHeight="1" hidden="1">
      <c r="A359" s="33" t="s">
        <v>50</v>
      </c>
      <c r="B359" s="164">
        <v>951</v>
      </c>
      <c r="C359" s="48" t="s">
        <v>57</v>
      </c>
      <c r="D359" s="48" t="s">
        <v>37</v>
      </c>
      <c r="E359" s="48" t="s">
        <v>366</v>
      </c>
      <c r="F359" s="48" t="s">
        <v>18</v>
      </c>
      <c r="G359" s="49"/>
      <c r="H359" s="49"/>
      <c r="I359" s="49"/>
      <c r="J359" s="26">
        <f>J360</f>
        <v>0</v>
      </c>
      <c r="K359" s="26">
        <f>K360</f>
        <v>0</v>
      </c>
      <c r="L359" s="27"/>
      <c r="M359" s="26"/>
      <c r="N359" s="26"/>
      <c r="O359" s="26"/>
      <c r="P359" s="26"/>
      <c r="Q359" s="26"/>
      <c r="R359" s="26">
        <f>R360</f>
        <v>0</v>
      </c>
      <c r="S359" s="23"/>
      <c r="T359" s="23"/>
      <c r="U359" s="177"/>
      <c r="V359" s="10"/>
    </row>
    <row r="360" spans="1:22" ht="25.5" customHeight="1" hidden="1">
      <c r="A360" s="101" t="s">
        <v>52</v>
      </c>
      <c r="B360" s="164">
        <v>951</v>
      </c>
      <c r="C360" s="48" t="s">
        <v>57</v>
      </c>
      <c r="D360" s="48" t="s">
        <v>37</v>
      </c>
      <c r="E360" s="48" t="s">
        <v>366</v>
      </c>
      <c r="F360" s="48" t="s">
        <v>53</v>
      </c>
      <c r="G360" s="49"/>
      <c r="H360" s="49"/>
      <c r="I360" s="49"/>
      <c r="J360" s="26"/>
      <c r="K360" s="26"/>
      <c r="L360" s="27"/>
      <c r="M360" s="26"/>
      <c r="N360" s="26"/>
      <c r="O360" s="26"/>
      <c r="P360" s="26"/>
      <c r="Q360" s="26"/>
      <c r="R360" s="26"/>
      <c r="S360" s="23"/>
      <c r="T360" s="23"/>
      <c r="U360" s="177"/>
      <c r="V360" s="10"/>
    </row>
    <row r="361" spans="1:22" ht="23.25" customHeight="1" hidden="1">
      <c r="A361" s="32" t="s">
        <v>367</v>
      </c>
      <c r="B361" s="164">
        <v>951</v>
      </c>
      <c r="C361" s="22" t="s">
        <v>57</v>
      </c>
      <c r="D361" s="22" t="s">
        <v>37</v>
      </c>
      <c r="E361" s="22" t="s">
        <v>368</v>
      </c>
      <c r="F361" s="22" t="s">
        <v>18</v>
      </c>
      <c r="G361" s="23"/>
      <c r="H361" s="23"/>
      <c r="I361" s="23"/>
      <c r="J361" s="134">
        <f>J369</f>
        <v>150000</v>
      </c>
      <c r="K361" s="134">
        <f>K369</f>
        <v>100000</v>
      </c>
      <c r="L361" s="135"/>
      <c r="M361" s="134"/>
      <c r="N361" s="134"/>
      <c r="O361" s="134"/>
      <c r="P361" s="134"/>
      <c r="Q361" s="134"/>
      <c r="R361" s="134">
        <f>R369</f>
        <v>100000</v>
      </c>
      <c r="S361" s="23"/>
      <c r="T361" s="23"/>
      <c r="U361" s="177"/>
      <c r="V361" s="10"/>
    </row>
    <row r="362" spans="1:22" ht="33.75" customHeight="1" hidden="1">
      <c r="A362" s="102" t="s">
        <v>369</v>
      </c>
      <c r="B362" s="164">
        <v>951</v>
      </c>
      <c r="C362" s="13" t="s">
        <v>57</v>
      </c>
      <c r="D362" s="13" t="s">
        <v>20</v>
      </c>
      <c r="E362" s="13"/>
      <c r="F362" s="13"/>
      <c r="G362" s="100">
        <f aca="true" t="shared" si="60" ref="G362:K363">G363</f>
        <v>0</v>
      </c>
      <c r="H362" s="100">
        <f t="shared" si="60"/>
        <v>0</v>
      </c>
      <c r="I362" s="100">
        <f t="shared" si="60"/>
        <v>0</v>
      </c>
      <c r="J362" s="56">
        <f t="shared" si="60"/>
        <v>0</v>
      </c>
      <c r="K362" s="56">
        <f t="shared" si="60"/>
        <v>0</v>
      </c>
      <c r="L362" s="57"/>
      <c r="M362" s="56"/>
      <c r="N362" s="56"/>
      <c r="O362" s="56"/>
      <c r="P362" s="56"/>
      <c r="Q362" s="56"/>
      <c r="R362" s="56">
        <f>R363</f>
        <v>0</v>
      </c>
      <c r="S362" s="23"/>
      <c r="T362" s="23"/>
      <c r="U362" s="177"/>
      <c r="V362" s="10"/>
    </row>
    <row r="363" spans="1:22" ht="30.75" customHeight="1" hidden="1">
      <c r="A363" s="30" t="s">
        <v>52</v>
      </c>
      <c r="B363" s="164">
        <v>951</v>
      </c>
      <c r="C363" s="16" t="s">
        <v>57</v>
      </c>
      <c r="D363" s="16" t="s">
        <v>20</v>
      </c>
      <c r="E363" s="16" t="s">
        <v>99</v>
      </c>
      <c r="F363" s="16"/>
      <c r="G363" s="17">
        <f t="shared" si="60"/>
        <v>0</v>
      </c>
      <c r="H363" s="17">
        <f t="shared" si="60"/>
        <v>0</v>
      </c>
      <c r="I363" s="17">
        <f t="shared" si="60"/>
        <v>0</v>
      </c>
      <c r="J363" s="26">
        <f t="shared" si="60"/>
        <v>0</v>
      </c>
      <c r="K363" s="26">
        <f t="shared" si="60"/>
        <v>0</v>
      </c>
      <c r="L363" s="27"/>
      <c r="M363" s="26"/>
      <c r="N363" s="26"/>
      <c r="O363" s="26"/>
      <c r="P363" s="26"/>
      <c r="Q363" s="26"/>
      <c r="R363" s="26">
        <f>R364</f>
        <v>0</v>
      </c>
      <c r="S363" s="23"/>
      <c r="T363" s="23"/>
      <c r="U363" s="177"/>
      <c r="V363" s="10"/>
    </row>
    <row r="364" spans="1:22" ht="27" customHeight="1" hidden="1">
      <c r="A364" s="24" t="s">
        <v>370</v>
      </c>
      <c r="B364" s="164">
        <v>951</v>
      </c>
      <c r="C364" s="22" t="s">
        <v>57</v>
      </c>
      <c r="D364" s="22" t="s">
        <v>20</v>
      </c>
      <c r="E364" s="22" t="s">
        <v>371</v>
      </c>
      <c r="F364" s="19" t="s">
        <v>372</v>
      </c>
      <c r="G364" s="23"/>
      <c r="H364" s="23"/>
      <c r="I364" s="23"/>
      <c r="J364" s="134"/>
      <c r="K364" s="134"/>
      <c r="L364" s="135"/>
      <c r="M364" s="134"/>
      <c r="N364" s="134"/>
      <c r="O364" s="134"/>
      <c r="P364" s="134"/>
      <c r="Q364" s="134"/>
      <c r="R364" s="134"/>
      <c r="S364" s="23"/>
      <c r="T364" s="23"/>
      <c r="U364" s="177"/>
      <c r="V364" s="10"/>
    </row>
    <row r="365" spans="1:22" ht="24" customHeight="1" hidden="1">
      <c r="A365" s="24"/>
      <c r="B365" s="164">
        <v>951</v>
      </c>
      <c r="C365" s="22"/>
      <c r="D365" s="22"/>
      <c r="E365" s="22"/>
      <c r="F365" s="22"/>
      <c r="G365" s="23"/>
      <c r="H365" s="23"/>
      <c r="I365" s="23"/>
      <c r="J365" s="134"/>
      <c r="K365" s="134"/>
      <c r="L365" s="135"/>
      <c r="M365" s="134"/>
      <c r="N365" s="134"/>
      <c r="O365" s="134"/>
      <c r="P365" s="134"/>
      <c r="Q365" s="134"/>
      <c r="R365" s="134"/>
      <c r="S365" s="23"/>
      <c r="T365" s="23"/>
      <c r="U365" s="177"/>
      <c r="V365" s="10"/>
    </row>
    <row r="366" spans="1:22" ht="24" customHeight="1" hidden="1">
      <c r="A366" s="24"/>
      <c r="B366" s="164">
        <v>951</v>
      </c>
      <c r="C366" s="22"/>
      <c r="D366" s="22"/>
      <c r="E366" s="22"/>
      <c r="F366" s="22"/>
      <c r="G366" s="23"/>
      <c r="H366" s="23"/>
      <c r="I366" s="23"/>
      <c r="J366" s="134"/>
      <c r="K366" s="134"/>
      <c r="L366" s="135"/>
      <c r="M366" s="134"/>
      <c r="N366" s="134"/>
      <c r="O366" s="134"/>
      <c r="P366" s="134"/>
      <c r="Q366" s="134"/>
      <c r="R366" s="134"/>
      <c r="S366" s="23"/>
      <c r="T366" s="23"/>
      <c r="U366" s="177"/>
      <c r="V366" s="10"/>
    </row>
    <row r="367" spans="1:22" ht="24.75" customHeight="1" hidden="1">
      <c r="A367" s="24"/>
      <c r="B367" s="164">
        <v>951</v>
      </c>
      <c r="C367" s="22"/>
      <c r="D367" s="22"/>
      <c r="E367" s="22"/>
      <c r="F367" s="22"/>
      <c r="G367" s="23"/>
      <c r="H367" s="23"/>
      <c r="I367" s="23"/>
      <c r="J367" s="134"/>
      <c r="K367" s="134"/>
      <c r="L367" s="135"/>
      <c r="M367" s="134"/>
      <c r="N367" s="134"/>
      <c r="O367" s="134"/>
      <c r="P367" s="134"/>
      <c r="Q367" s="134"/>
      <c r="R367" s="134"/>
      <c r="S367" s="23"/>
      <c r="T367" s="23"/>
      <c r="U367" s="177"/>
      <c r="V367" s="10"/>
    </row>
    <row r="368" spans="1:22" ht="24.75" customHeight="1" hidden="1">
      <c r="A368" s="24"/>
      <c r="B368" s="164">
        <v>951</v>
      </c>
      <c r="C368" s="22"/>
      <c r="D368" s="22"/>
      <c r="E368" s="22"/>
      <c r="F368" s="22"/>
      <c r="G368" s="23"/>
      <c r="H368" s="23"/>
      <c r="I368" s="23"/>
      <c r="J368" s="134"/>
      <c r="K368" s="134"/>
      <c r="L368" s="135"/>
      <c r="M368" s="134"/>
      <c r="N368" s="134"/>
      <c r="O368" s="134"/>
      <c r="P368" s="134"/>
      <c r="Q368" s="134"/>
      <c r="R368" s="134"/>
      <c r="S368" s="10"/>
      <c r="T368" s="10"/>
      <c r="U368" s="191"/>
      <c r="V368" s="10"/>
    </row>
    <row r="369" spans="1:22" ht="29.25" customHeight="1">
      <c r="A369" s="84" t="s">
        <v>432</v>
      </c>
      <c r="B369" s="164">
        <v>951</v>
      </c>
      <c r="C369" s="164">
        <v>12</v>
      </c>
      <c r="D369" s="43" t="s">
        <v>40</v>
      </c>
      <c r="E369" s="43" t="s">
        <v>485</v>
      </c>
      <c r="F369" s="43" t="s">
        <v>18</v>
      </c>
      <c r="G369" s="43" t="s">
        <v>18</v>
      </c>
      <c r="H369" s="23"/>
      <c r="I369" s="134">
        <f>SUM(I370)</f>
        <v>150000</v>
      </c>
      <c r="J369" s="134">
        <f>SUM(J370)</f>
        <v>150000</v>
      </c>
      <c r="K369" s="134">
        <f aca="true" t="shared" si="61" ref="K369:V369">SUM(K370)</f>
        <v>100000</v>
      </c>
      <c r="L369" s="134">
        <f t="shared" si="61"/>
        <v>0</v>
      </c>
      <c r="M369" s="134">
        <f t="shared" si="61"/>
        <v>0</v>
      </c>
      <c r="N369" s="134">
        <f t="shared" si="61"/>
        <v>0</v>
      </c>
      <c r="O369" s="134">
        <f t="shared" si="61"/>
        <v>0</v>
      </c>
      <c r="P369" s="134">
        <f t="shared" si="61"/>
        <v>0</v>
      </c>
      <c r="Q369" s="134">
        <f t="shared" si="61"/>
        <v>0</v>
      </c>
      <c r="R369" s="134">
        <f t="shared" si="61"/>
        <v>100000</v>
      </c>
      <c r="S369" s="134">
        <f t="shared" si="61"/>
        <v>0</v>
      </c>
      <c r="T369" s="134">
        <f t="shared" si="61"/>
        <v>0</v>
      </c>
      <c r="U369" s="134">
        <f t="shared" si="61"/>
        <v>0</v>
      </c>
      <c r="V369" s="134">
        <f t="shared" si="61"/>
        <v>150000</v>
      </c>
    </row>
    <row r="370" spans="1:22" ht="27.75" customHeight="1">
      <c r="A370" s="40" t="s">
        <v>480</v>
      </c>
      <c r="B370" s="164">
        <v>951</v>
      </c>
      <c r="C370" s="16" t="s">
        <v>63</v>
      </c>
      <c r="D370" s="16" t="s">
        <v>40</v>
      </c>
      <c r="E370" s="16" t="s">
        <v>487</v>
      </c>
      <c r="F370" s="22" t="s">
        <v>18</v>
      </c>
      <c r="G370" s="23"/>
      <c r="H370" s="23"/>
      <c r="I370" s="150">
        <f>SUM(I371)</f>
        <v>150000</v>
      </c>
      <c r="J370" s="150">
        <f>SUM(J371)</f>
        <v>150000</v>
      </c>
      <c r="K370" s="150">
        <f aca="true" t="shared" si="62" ref="K370:V370">SUM(K371)</f>
        <v>100000</v>
      </c>
      <c r="L370" s="150">
        <f t="shared" si="62"/>
        <v>0</v>
      </c>
      <c r="M370" s="150">
        <f t="shared" si="62"/>
        <v>0</v>
      </c>
      <c r="N370" s="150">
        <f t="shared" si="62"/>
        <v>0</v>
      </c>
      <c r="O370" s="150">
        <f t="shared" si="62"/>
        <v>0</v>
      </c>
      <c r="P370" s="150">
        <f t="shared" si="62"/>
        <v>0</v>
      </c>
      <c r="Q370" s="150">
        <f t="shared" si="62"/>
        <v>0</v>
      </c>
      <c r="R370" s="150">
        <f t="shared" si="62"/>
        <v>100000</v>
      </c>
      <c r="S370" s="150">
        <f t="shared" si="62"/>
        <v>0</v>
      </c>
      <c r="T370" s="150">
        <f t="shared" si="62"/>
        <v>0</v>
      </c>
      <c r="U370" s="150">
        <f t="shared" si="62"/>
        <v>0</v>
      </c>
      <c r="V370" s="150">
        <f t="shared" si="62"/>
        <v>150000</v>
      </c>
    </row>
    <row r="371" spans="1:22" ht="22.5" customHeight="1">
      <c r="A371" s="28" t="s">
        <v>478</v>
      </c>
      <c r="B371" s="164">
        <v>951</v>
      </c>
      <c r="C371" s="22" t="s">
        <v>63</v>
      </c>
      <c r="D371" s="22" t="s">
        <v>40</v>
      </c>
      <c r="E371" s="22" t="s">
        <v>487</v>
      </c>
      <c r="F371" s="22" t="s">
        <v>479</v>
      </c>
      <c r="G371" s="23"/>
      <c r="H371" s="23"/>
      <c r="I371" s="134">
        <v>150000</v>
      </c>
      <c r="J371" s="150">
        <v>150000</v>
      </c>
      <c r="K371" s="150">
        <v>100000</v>
      </c>
      <c r="L371" s="150">
        <f aca="true" t="shared" si="63" ref="L371:Q371">L372</f>
        <v>0</v>
      </c>
      <c r="M371" s="150">
        <f t="shared" si="63"/>
        <v>0</v>
      </c>
      <c r="N371" s="150">
        <f t="shared" si="63"/>
        <v>0</v>
      </c>
      <c r="O371" s="150">
        <f t="shared" si="63"/>
        <v>0</v>
      </c>
      <c r="P371" s="150">
        <f t="shared" si="63"/>
        <v>0</v>
      </c>
      <c r="Q371" s="150">
        <f t="shared" si="63"/>
        <v>0</v>
      </c>
      <c r="R371" s="150">
        <v>100000</v>
      </c>
      <c r="V371" s="174">
        <v>150000</v>
      </c>
    </row>
    <row r="372" spans="1:22" ht="24" customHeight="1" hidden="1">
      <c r="A372" s="130" t="s">
        <v>375</v>
      </c>
      <c r="B372" s="166"/>
      <c r="C372" s="22" t="s">
        <v>57</v>
      </c>
      <c r="D372" s="22" t="s">
        <v>40</v>
      </c>
      <c r="E372" s="22" t="s">
        <v>414</v>
      </c>
      <c r="F372" s="22" t="s">
        <v>412</v>
      </c>
      <c r="G372" s="23"/>
      <c r="H372" s="23"/>
      <c r="I372" s="23"/>
      <c r="J372" s="134"/>
      <c r="K372" s="134"/>
      <c r="L372" s="135"/>
      <c r="M372" s="134"/>
      <c r="N372" s="134"/>
      <c r="O372" s="134"/>
      <c r="P372" s="134"/>
      <c r="Q372" s="134"/>
      <c r="R372" s="134"/>
      <c r="V372" s="10"/>
    </row>
    <row r="373" spans="1:22" ht="15.75" customHeight="1" hidden="1">
      <c r="A373" s="129" t="s">
        <v>424</v>
      </c>
      <c r="B373" s="167"/>
      <c r="C373" s="22" t="s">
        <v>57</v>
      </c>
      <c r="D373" s="22" t="s">
        <v>40</v>
      </c>
      <c r="E373" s="22" t="s">
        <v>423</v>
      </c>
      <c r="F373" s="22" t="s">
        <v>18</v>
      </c>
      <c r="G373" s="10"/>
      <c r="H373" s="10"/>
      <c r="I373" s="10"/>
      <c r="J373" s="141"/>
      <c r="K373" s="136"/>
      <c r="L373" s="137"/>
      <c r="M373" s="136"/>
      <c r="N373" s="136"/>
      <c r="O373" s="136"/>
      <c r="P373" s="136"/>
      <c r="Q373" s="136"/>
      <c r="R373" s="136"/>
      <c r="V373" s="10"/>
    </row>
    <row r="374" spans="1:22" ht="13.5" hidden="1" thickBot="1">
      <c r="A374" s="109" t="s">
        <v>376</v>
      </c>
      <c r="B374" s="168"/>
      <c r="C374" s="110"/>
      <c r="D374" s="110"/>
      <c r="E374" s="110"/>
      <c r="F374" s="110"/>
      <c r="G374" s="111" t="e">
        <f>G303+G258+G222+G195+G183+G124+G98+G75+G13+G343</f>
        <v>#REF!</v>
      </c>
      <c r="H374" s="111" t="e">
        <f>H303+H258+H222+H195+H183+H124+H98+H75+H13+H343+H70</f>
        <v>#REF!</v>
      </c>
      <c r="I374" s="111">
        <f>I303+I258+I222+I195+I183+I124+I98+I75+I13+I343+I70</f>
        <v>13553036</v>
      </c>
      <c r="J374" s="111">
        <f>J13+J70+J75+J98+J124+J183+J195+J222+J258+J303+J343</f>
        <v>7891766</v>
      </c>
      <c r="K374" s="111" t="e">
        <f>K13+K70+K75+K98+K124+K183+K195+K222+K258+K303+K343</f>
        <v>#REF!</v>
      </c>
      <c r="L374" s="107"/>
      <c r="M374" s="106"/>
      <c r="N374" s="106"/>
      <c r="O374" s="106"/>
      <c r="P374" s="106"/>
      <c r="Q374" s="106"/>
      <c r="R374" s="111" t="e">
        <f>R13+R70+R75+R98+R124+R183+R195+R222+R258+R303+R343</f>
        <v>#REF!</v>
      </c>
      <c r="V374" s="10"/>
    </row>
    <row r="375" spans="1:22" ht="15" hidden="1">
      <c r="A375" s="115" t="s">
        <v>388</v>
      </c>
      <c r="B375" s="115"/>
      <c r="C375" s="116">
        <v>99</v>
      </c>
      <c r="D375" s="116"/>
      <c r="E375" s="116"/>
      <c r="F375" s="116"/>
      <c r="G375" s="116"/>
      <c r="H375" s="116"/>
      <c r="I375" s="116"/>
      <c r="J375" s="138">
        <f aca="true" t="shared" si="64" ref="J375:K377">J376</f>
        <v>0</v>
      </c>
      <c r="K375" s="138">
        <f t="shared" si="64"/>
        <v>0</v>
      </c>
      <c r="L375" s="63"/>
      <c r="M375" s="63"/>
      <c r="N375" s="63"/>
      <c r="O375" s="63"/>
      <c r="P375" s="63"/>
      <c r="Q375" s="63"/>
      <c r="R375" s="138">
        <f>R376</f>
        <v>0</v>
      </c>
      <c r="V375" s="10"/>
    </row>
    <row r="376" spans="1:22" ht="15" hidden="1">
      <c r="A376" s="114" t="s">
        <v>388</v>
      </c>
      <c r="B376" s="114"/>
      <c r="C376" s="112">
        <v>99</v>
      </c>
      <c r="D376" s="112">
        <v>99</v>
      </c>
      <c r="E376" s="112"/>
      <c r="F376" s="112"/>
      <c r="G376" s="112"/>
      <c r="H376" s="112"/>
      <c r="I376" s="112"/>
      <c r="J376" s="139">
        <f t="shared" si="64"/>
        <v>0</v>
      </c>
      <c r="K376" s="139">
        <f t="shared" si="64"/>
        <v>0</v>
      </c>
      <c r="L376" s="63"/>
      <c r="M376" s="63"/>
      <c r="N376" s="63"/>
      <c r="O376" s="63"/>
      <c r="P376" s="63"/>
      <c r="Q376" s="63"/>
      <c r="R376" s="139">
        <f>R377</f>
        <v>0</v>
      </c>
      <c r="V376" s="10"/>
    </row>
    <row r="377" spans="1:22" ht="12.75" hidden="1">
      <c r="A377" s="124" t="s">
        <v>388</v>
      </c>
      <c r="B377" s="124"/>
      <c r="C377" s="113">
        <v>99</v>
      </c>
      <c r="D377" s="113">
        <v>99</v>
      </c>
      <c r="E377" s="113" t="s">
        <v>389</v>
      </c>
      <c r="F377" s="113" t="s">
        <v>18</v>
      </c>
      <c r="G377" s="112"/>
      <c r="H377" s="112"/>
      <c r="I377" s="112"/>
      <c r="J377" s="139">
        <f t="shared" si="64"/>
        <v>0</v>
      </c>
      <c r="K377" s="139">
        <f t="shared" si="64"/>
        <v>0</v>
      </c>
      <c r="L377" s="63"/>
      <c r="M377" s="63"/>
      <c r="N377" s="63"/>
      <c r="O377" s="63"/>
      <c r="P377" s="63"/>
      <c r="Q377" s="63"/>
      <c r="R377" s="139">
        <f>R378</f>
        <v>0</v>
      </c>
      <c r="V377" s="10"/>
    </row>
    <row r="378" spans="1:22" ht="12.75" hidden="1">
      <c r="A378" s="130" t="s">
        <v>375</v>
      </c>
      <c r="B378" s="166"/>
      <c r="C378" s="22" t="s">
        <v>57</v>
      </c>
      <c r="D378" s="22" t="s">
        <v>40</v>
      </c>
      <c r="E378" s="22" t="s">
        <v>423</v>
      </c>
      <c r="F378" s="22" t="s">
        <v>412</v>
      </c>
      <c r="G378" s="112"/>
      <c r="H378" s="112"/>
      <c r="I378" s="112"/>
      <c r="J378" s="139"/>
      <c r="K378" s="139">
        <v>0</v>
      </c>
      <c r="L378" s="63"/>
      <c r="M378" s="63"/>
      <c r="N378" s="63"/>
      <c r="O378" s="63"/>
      <c r="P378" s="63"/>
      <c r="Q378" s="63"/>
      <c r="R378" s="139">
        <v>0</v>
      </c>
      <c r="V378" s="10"/>
    </row>
    <row r="379" spans="1:22" ht="18">
      <c r="A379" s="117" t="s">
        <v>390</v>
      </c>
      <c r="B379" s="117"/>
      <c r="C379" s="112"/>
      <c r="D379" s="112"/>
      <c r="E379" s="112"/>
      <c r="F379" s="112"/>
      <c r="G379" s="112"/>
      <c r="H379" s="112"/>
      <c r="I379" s="140">
        <f aca="true" t="shared" si="65" ref="I379:V379">SUM(I13+I70+I75+I98+I124+I195+I222+I250+I258)</f>
        <v>9076236</v>
      </c>
      <c r="J379" s="140">
        <f t="shared" si="65"/>
        <v>7937366</v>
      </c>
      <c r="K379" s="140" t="e">
        <f t="shared" si="65"/>
        <v>#REF!</v>
      </c>
      <c r="L379" s="140" t="e">
        <f t="shared" si="65"/>
        <v>#REF!</v>
      </c>
      <c r="M379" s="140" t="e">
        <f t="shared" si="65"/>
        <v>#REF!</v>
      </c>
      <c r="N379" s="140" t="e">
        <f t="shared" si="65"/>
        <v>#REF!</v>
      </c>
      <c r="O379" s="140" t="e">
        <f t="shared" si="65"/>
        <v>#REF!</v>
      </c>
      <c r="P379" s="140" t="e">
        <f t="shared" si="65"/>
        <v>#REF!</v>
      </c>
      <c r="Q379" s="140" t="e">
        <f t="shared" si="65"/>
        <v>#REF!</v>
      </c>
      <c r="R379" s="140" t="e">
        <f t="shared" si="65"/>
        <v>#REF!</v>
      </c>
      <c r="S379" s="140">
        <f t="shared" si="65"/>
        <v>1768161</v>
      </c>
      <c r="T379" s="140">
        <f t="shared" si="65"/>
        <v>1768161</v>
      </c>
      <c r="U379" s="140">
        <f t="shared" si="65"/>
        <v>1768161</v>
      </c>
      <c r="V379" s="140">
        <f t="shared" si="65"/>
        <v>8064014</v>
      </c>
    </row>
    <row r="381" spans="1:5" ht="15">
      <c r="A381" s="142"/>
      <c r="B381" s="142"/>
      <c r="C381" s="142"/>
      <c r="D381" s="142"/>
      <c r="E381" s="142"/>
    </row>
  </sheetData>
  <sheetProtection/>
  <mergeCells count="25">
    <mergeCell ref="A1:D1"/>
    <mergeCell ref="J5:R5"/>
    <mergeCell ref="A5:G8"/>
    <mergeCell ref="A9:A10"/>
    <mergeCell ref="C9:C10"/>
    <mergeCell ref="D9:D10"/>
    <mergeCell ref="E9:E10"/>
    <mergeCell ref="F2:R2"/>
    <mergeCell ref="F3:R3"/>
    <mergeCell ref="F4:O4"/>
    <mergeCell ref="F9:F10"/>
    <mergeCell ref="I9:I10"/>
    <mergeCell ref="J9:J10"/>
    <mergeCell ref="K9:K10"/>
    <mergeCell ref="L9:L10"/>
    <mergeCell ref="M9:M10"/>
    <mergeCell ref="N9:N10"/>
    <mergeCell ref="O9:O10"/>
    <mergeCell ref="V9:V10"/>
    <mergeCell ref="P9:P10"/>
    <mergeCell ref="Q9:Q10"/>
    <mergeCell ref="R9:R10"/>
    <mergeCell ref="S9:S10"/>
    <mergeCell ref="T9:T10"/>
    <mergeCell ref="U9:U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777</cp:lastModifiedBy>
  <cp:lastPrinted>2021-11-15T08:03:08Z</cp:lastPrinted>
  <dcterms:created xsi:type="dcterms:W3CDTF">2007-10-23T05:58:05Z</dcterms:created>
  <dcterms:modified xsi:type="dcterms:W3CDTF">2021-11-15T08:04:44Z</dcterms:modified>
  <cp:category/>
  <cp:version/>
  <cp:contentType/>
  <cp:contentStatus/>
</cp:coreProperties>
</file>