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09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6">'Лист7'!$A$1:$L$34</definedName>
  </definedNames>
  <calcPr fullCalcOnLoad="1"/>
</workbook>
</file>

<file path=xl/sharedStrings.xml><?xml version="1.0" encoding="utf-8"?>
<sst xmlns="http://schemas.openxmlformats.org/spreadsheetml/2006/main" count="568" uniqueCount="293">
  <si>
    <t>Приложение</t>
  </si>
  <si>
    <t xml:space="preserve">                             ПЛАН (ПРОГРАММА)</t>
  </si>
  <si>
    <t>финансово-хозяйственной деятельности муниципального унитарного предприятия</t>
  </si>
  <si>
    <t xml:space="preserve">                        (наименование предприятия)</t>
  </si>
  <si>
    <t>1. Сведения о муниципальном унитарном предприятии.</t>
  </si>
  <si>
    <t>Полное официальное наименование муниципального унитарного предприятия</t>
  </si>
  <si>
    <t>Муниципальное унитарное предприятие «Редакция газеты «Нива»</t>
  </si>
  <si>
    <t>Дата и номер государственной регистрации</t>
  </si>
  <si>
    <t>28.02.2011 №1113457000678</t>
  </si>
  <si>
    <t>Регистрирующий орган</t>
  </si>
  <si>
    <t>МИ ФНС России №7 по Волгоградской области</t>
  </si>
  <si>
    <t>Код по ОКПО, код по ОКВЭД</t>
  </si>
  <si>
    <t>Основной вид деятельности</t>
  </si>
  <si>
    <t>Издание газет</t>
  </si>
  <si>
    <t>Местонахождение</t>
  </si>
  <si>
    <t>403221,Волгоградская обл.,Киквидзенский р-н,ст.Преображенская ,ул.К.Маркса,50В</t>
  </si>
  <si>
    <t>Телефон (факс)</t>
  </si>
  <si>
    <t>8(84445)3-11-60,факс3-13-64</t>
  </si>
  <si>
    <t>Адрес электронной почты</t>
  </si>
  <si>
    <t>Должность и Ф.И.О. руководителя предприятия</t>
  </si>
  <si>
    <t>Гл.редактор Бородай А.Н.</t>
  </si>
  <si>
    <t>Должность и Ф.И.О. должностного лица, заключившего с руководителем Трудовой контракт</t>
  </si>
  <si>
    <t>Глава Киквидзенского муниципального района Волгоградской области Блошкин А.И.</t>
  </si>
  <si>
    <t>Срок действия Трудового контракта: начало - окончание</t>
  </si>
  <si>
    <t>Размер уставного фонда предприятия, тыс. руб.</t>
  </si>
  <si>
    <t>Виды деятельности предприятия, направленные на решение социальных задач, в том числе на реализацию социально значимой продукции (работ, услуг)</t>
  </si>
  <si>
    <t>Виды деятельности предприятия, соответствующие компетенции органов местного самоуправления согласно Федеральному закону от 06.10.2003 N 131-ФЗ "Об общих принципах организации местного самоуправления в Российской Федерации"</t>
  </si>
  <si>
    <t>Публикация нормативных документов</t>
  </si>
  <si>
    <t>N п/п</t>
  </si>
  <si>
    <t>Виды деятельности</t>
  </si>
  <si>
    <t>Объем работ, услуг (натуральные показатели) *</t>
  </si>
  <si>
    <t>Выручка от реализации товаров, продукции (работ, услуг), тыс. руб.</t>
  </si>
  <si>
    <t>Себестоимость проданных товаров, продукции (работ, услуг) **</t>
  </si>
  <si>
    <t>Прибыль (убыток) от продаж</t>
  </si>
  <si>
    <t>очередной год</t>
  </si>
  <si>
    <t>Плановый</t>
  </si>
  <si>
    <t>год</t>
  </si>
  <si>
    <t>Обслуживание сайта</t>
  </si>
  <si>
    <t>Итого</t>
  </si>
  <si>
    <t>Х</t>
  </si>
  <si>
    <t>-</t>
  </si>
  <si>
    <t>Объявления, поздравление</t>
  </si>
  <si>
    <t>3. Показатели экономической деятельности предприятия.</t>
  </si>
  <si>
    <t>Показатели</t>
  </si>
  <si>
    <t>В том числе</t>
  </si>
  <si>
    <t>Темп роста</t>
  </si>
  <si>
    <t>1 квартал</t>
  </si>
  <si>
    <t>1 полугодие</t>
  </si>
  <si>
    <t>9 месяцев</t>
  </si>
  <si>
    <t>к отчетному году</t>
  </si>
  <si>
    <t>к текущему году</t>
  </si>
  <si>
    <t>3.1.</t>
  </si>
  <si>
    <t>Выручка от реализации товаров, продукции, работ, услуг, тыс. руб.</t>
  </si>
  <si>
    <t>3.2.</t>
  </si>
  <si>
    <t>Доходы от реализации товаров, продукции, работ, услуг, тыс. руб.</t>
  </si>
  <si>
    <t>3.3.</t>
  </si>
  <si>
    <t>Себестоимость проданных товаров, продукции, работ, услуг **, тыс. руб. (с учетом административно-управленческих и коммерческих расходов)</t>
  </si>
  <si>
    <t>3.4.</t>
  </si>
  <si>
    <t>Прибыль (убыток), тыс. руб.</t>
  </si>
  <si>
    <t>3.5.</t>
  </si>
  <si>
    <t>Рентабельность, %</t>
  </si>
  <si>
    <t>3.6.</t>
  </si>
  <si>
    <t>Прочие доходы: в том числе</t>
  </si>
  <si>
    <t>3.7.</t>
  </si>
  <si>
    <t>Прочие расходы, тыс. руб., в том числе:</t>
  </si>
  <si>
    <t>3.8.</t>
  </si>
  <si>
    <t>Прибыль до налогообложения, тыс. руб.</t>
  </si>
  <si>
    <t>3.9.</t>
  </si>
  <si>
    <t>Налоги и иные обязательные платежи, тыс. руб. ***</t>
  </si>
  <si>
    <t>3.10.</t>
  </si>
  <si>
    <t>Прибыль, остающаяся в распоряжении после уплаты налогов и иных обязательных платежей (чистая прибыль), тыс. руб.</t>
  </si>
  <si>
    <t>3.11.</t>
  </si>
  <si>
    <t>Рентабельность общая, %</t>
  </si>
  <si>
    <t>3.12.</t>
  </si>
  <si>
    <t>Часть прибыли, подлежащая перечислению собственнику</t>
  </si>
  <si>
    <t>4. Показатели социальной эффективности деятельности предприятия.</t>
  </si>
  <si>
    <t>Наименование показателей</t>
  </si>
  <si>
    <t xml:space="preserve">Плановый </t>
  </si>
  <si>
    <t>4.1.</t>
  </si>
  <si>
    <t>Среднесписочная численность работников, всего (чел.),</t>
  </si>
  <si>
    <t>в том числе:</t>
  </si>
  <si>
    <t>- административно-управленческий персонал</t>
  </si>
  <si>
    <t>3</t>
  </si>
  <si>
    <t>4.2.</t>
  </si>
  <si>
    <t>Фонд оплаты труда, всего (руб.),</t>
  </si>
  <si>
    <t>- фонд заработной платы по штатному расписанию</t>
  </si>
  <si>
    <t>- премии и выплаты</t>
  </si>
  <si>
    <t>4.3.</t>
  </si>
  <si>
    <t>Среднемесячная заработная плата на предприятии (руб./чел.)</t>
  </si>
  <si>
    <t>4.4.</t>
  </si>
  <si>
    <t>Среднемесячный полный доход руководителя (руб.),</t>
  </si>
  <si>
    <t>из него:</t>
  </si>
  <si>
    <t>- заработная плата</t>
  </si>
  <si>
    <t>- премии</t>
  </si>
  <si>
    <t>5. Использование прибыли предприятия.</t>
  </si>
  <si>
    <t>5.1.</t>
  </si>
  <si>
    <t>Отчисления в резервный фонд, тыс. руб.</t>
  </si>
  <si>
    <t>Часть прибыли, направляемой на развитие и реконструкцию, тыс. руб.</t>
  </si>
  <si>
    <t>5.3.</t>
  </si>
  <si>
    <t>Часть прибыли, направляемой на социальное развитие, тыс. руб.</t>
  </si>
  <si>
    <t>5.4.</t>
  </si>
  <si>
    <t>Отчисления в иные фонды, созданные на предприятии</t>
  </si>
  <si>
    <t xml:space="preserve">                                                        Приложение N 1.1</t>
  </si>
  <si>
    <t xml:space="preserve">                                                        к плану (программе)</t>
  </si>
  <si>
    <t xml:space="preserve">                                                    финансово-хозяйственной</t>
  </si>
  <si>
    <t xml:space="preserve">                                                деятельности муниципального</t>
  </si>
  <si>
    <t xml:space="preserve">                                                     унитарного предприятия</t>
  </si>
  <si>
    <t xml:space="preserve">                               ЦЕНЫ (ТАРИФЫ)</t>
  </si>
  <si>
    <t>Перечень услуг (товаров, работ)</t>
  </si>
  <si>
    <t>Категория потребителей услуг предприятия (физических, юридических лиц)</t>
  </si>
  <si>
    <t>Метод установления тарифа (цены) *</t>
  </si>
  <si>
    <t>Единица измерения</t>
  </si>
  <si>
    <t>Цена (тариф), руб.</t>
  </si>
  <si>
    <t>Основные виды деятельности</t>
  </si>
  <si>
    <t>Услуги</t>
  </si>
  <si>
    <t>1.</t>
  </si>
  <si>
    <t>2.</t>
  </si>
  <si>
    <t>шт</t>
  </si>
  <si>
    <t>Товары</t>
  </si>
  <si>
    <t>Работы</t>
  </si>
  <si>
    <t>...</t>
  </si>
  <si>
    <t>Иные виды деятельности</t>
  </si>
  <si>
    <t xml:space="preserve">                                                           Приложение N 1.2</t>
  </si>
  <si>
    <t>Статьи затрат</t>
  </si>
  <si>
    <t>Темп роста, %</t>
  </si>
  <si>
    <t>к показателям отчетного года</t>
  </si>
  <si>
    <t>к показателям текущего года</t>
  </si>
  <si>
    <t>Всего</t>
  </si>
  <si>
    <t>СТРУКТУРА СЕБЕСТОИМОСТИ</t>
  </si>
  <si>
    <t>проданных товаров, продукции, работ, услуг</t>
  </si>
  <si>
    <t>Наименование платежа</t>
  </si>
  <si>
    <t>всего</t>
  </si>
  <si>
    <t>в т.ч. в местный бюджет</t>
  </si>
  <si>
    <t>1. Всего налогов, в том числе:</t>
  </si>
  <si>
    <t>1.1. НДС</t>
  </si>
  <si>
    <t>1.2. Налог на прибыль</t>
  </si>
  <si>
    <t>1.3. Транспортный налог</t>
  </si>
  <si>
    <t>1.4. Земельный налог</t>
  </si>
  <si>
    <t>1.5. Налог на имущество организаций</t>
  </si>
  <si>
    <t>1.6. Налог на доходы физических лиц</t>
  </si>
  <si>
    <t>1.7. Плата за негативное воздействие на окружающую среду</t>
  </si>
  <si>
    <t>1.8. ЕНВД</t>
  </si>
  <si>
    <t>2. Пени и штрафы</t>
  </si>
  <si>
    <t>3. Страховые взносы, всего, в том числе</t>
  </si>
  <si>
    <t>3.1. Пенсионный фонд</t>
  </si>
  <si>
    <t>3.2. Фонд социального страхования</t>
  </si>
  <si>
    <t>3.3. Фонд обязательного медицинского страхования</t>
  </si>
  <si>
    <t>3.4. Социальное страхование (взносы на обязательное социальное страхование от несчастных случаев на производстве)</t>
  </si>
  <si>
    <t>4. Арендная плата, в том числе за:</t>
  </si>
  <si>
    <t>4.1. Недвижимое имущество</t>
  </si>
  <si>
    <t>4.2. Землю</t>
  </si>
  <si>
    <t>5. Отчисления чистой прибыли в местный бюджет, производимые в соответствии с решением представительного органа местного самоуправления</t>
  </si>
  <si>
    <t>6. Прочие</t>
  </si>
  <si>
    <t>Всего платежей</t>
  </si>
  <si>
    <t>ПЛАТЕЖИ</t>
  </si>
  <si>
    <t>в бюджет и внебюджетные фонды (тыс. руб.)</t>
  </si>
  <si>
    <t>в том числе (расшифровать)</t>
  </si>
  <si>
    <t>почт.</t>
  </si>
  <si>
    <t>трансп.</t>
  </si>
  <si>
    <t>5.2.</t>
  </si>
  <si>
    <t>услуги стор. орг.</t>
  </si>
  <si>
    <t>тек. 2019 год (план)</t>
  </si>
  <si>
    <t>командир</t>
  </si>
  <si>
    <t>канц. Хоз</t>
  </si>
  <si>
    <r>
      <t xml:space="preserve">                                                          П</t>
    </r>
    <r>
      <rPr>
        <sz val="10"/>
        <rFont val="Courier New"/>
        <family val="3"/>
      </rPr>
      <t>риложение N 1.3</t>
    </r>
  </si>
  <si>
    <t xml:space="preserve">к постановлению </t>
  </si>
  <si>
    <t>администрации Киквидзенского</t>
  </si>
  <si>
    <t>муниципального района Волгоградской</t>
  </si>
  <si>
    <t>МУП Редакция газеты "Нива"</t>
  </si>
  <si>
    <t>отчет. 2018 год (факт)</t>
  </si>
  <si>
    <t>Плановый 2022</t>
  </si>
  <si>
    <t>прочие (субсидии, грант)</t>
  </si>
  <si>
    <t>кв.см</t>
  </si>
  <si>
    <t>550-00</t>
  </si>
  <si>
    <t>Штрафы</t>
  </si>
  <si>
    <t xml:space="preserve">Пени </t>
  </si>
  <si>
    <t>91093349,58.13</t>
  </si>
  <si>
    <t>niva_buxgalter@mail.ru</t>
  </si>
  <si>
    <t>10.03.2011 - бессрочно</t>
  </si>
  <si>
    <t>Юридические лица, физические лица</t>
  </si>
  <si>
    <t>120-00</t>
  </si>
  <si>
    <t>Фото на заграничный паспорт 3,5*4,5 (цвет.)</t>
  </si>
  <si>
    <t>130-00</t>
  </si>
  <si>
    <t xml:space="preserve"> Магниты прямоугольные 52*77.,квадратные 65*65,круглые, шт</t>
  </si>
  <si>
    <t>шт.</t>
  </si>
  <si>
    <t>45-00</t>
  </si>
  <si>
    <t>Магниты большие 133*60, шт</t>
  </si>
  <si>
    <t>50-00</t>
  </si>
  <si>
    <t>20-00</t>
  </si>
  <si>
    <t>10-00</t>
  </si>
  <si>
    <t>8-00</t>
  </si>
  <si>
    <t>4-00</t>
  </si>
  <si>
    <t>2-00</t>
  </si>
  <si>
    <t>1-00</t>
  </si>
  <si>
    <t>0-70</t>
  </si>
  <si>
    <t>0-50</t>
  </si>
  <si>
    <t>Бланк А5 двухсторонний до 20 шт</t>
  </si>
  <si>
    <t>Бланк А5 односторонний до 20 шт</t>
  </si>
  <si>
    <t>Бланк А5 двухсторонний до 20 до 50 шт</t>
  </si>
  <si>
    <t>Бланк А5 односторонний до 20 до 50 шт.</t>
  </si>
  <si>
    <t>Бланк А5 двухсторонний до 50 до 100 шт</t>
  </si>
  <si>
    <t>Бланк А5 односторонний от 50 до 100 шт.</t>
  </si>
  <si>
    <t>Бланк А5 двухсторонний от 100 до 500 шт</t>
  </si>
  <si>
    <t>Бланк А5 односторонний от 100 до 500 шт.</t>
  </si>
  <si>
    <t>0-36</t>
  </si>
  <si>
    <t>Бланк А5 двухсторонний от 500 и выше</t>
  </si>
  <si>
    <t>Бланк А5 односторонний от 500 и выше</t>
  </si>
  <si>
    <t>0-28</t>
  </si>
  <si>
    <t>Фото на паспорт РФ 3,5*4,5(ч/бел.,цвет.)-4 шт</t>
  </si>
  <si>
    <t>Фото на документы 3*4 (ч/бел, цвет) - 6 шт</t>
  </si>
  <si>
    <t>150-00</t>
  </si>
  <si>
    <t>Фото на документы 3*4 (ч/бел, цвет) - 4 шт</t>
  </si>
  <si>
    <t>100-00</t>
  </si>
  <si>
    <t xml:space="preserve"> Фото в военкомат 3*4 (ч/бел) - 6 шт</t>
  </si>
  <si>
    <t xml:space="preserve"> Фото в военкомат 3*4 (ч/бел) - 4 шт</t>
  </si>
  <si>
    <t>Фото на водительское удостоверение 3*4(цвет. с угл. с лева) - 6  шт</t>
  </si>
  <si>
    <t>Фото на водительское удостоверение 3*4 (цвет.) - 4  шт</t>
  </si>
  <si>
    <t>Фото 9*12 (ч/бел, цвет. не менее 2-х шт.)</t>
  </si>
  <si>
    <t>Распечатка фото 10*15 - 1 шт</t>
  </si>
  <si>
    <t>15-00</t>
  </si>
  <si>
    <t>Распечатка фото 13*18 - 1 шт</t>
  </si>
  <si>
    <t>Распечатка фото 15*21 - 1 шт</t>
  </si>
  <si>
    <t>40-00</t>
  </si>
  <si>
    <t>Распечатка фото А4 -1 шт</t>
  </si>
  <si>
    <t>60-00</t>
  </si>
  <si>
    <t>Художественное фото А4 -1 шт</t>
  </si>
  <si>
    <t>Художественное фото 13*18 -1 шт</t>
  </si>
  <si>
    <t>Художественное фото 10*15 -1 шт</t>
  </si>
  <si>
    <t>30-00</t>
  </si>
  <si>
    <t>Художественное фото 15*21 -1 шт</t>
  </si>
  <si>
    <t>Футболки с сублимационной печатью, шт</t>
  </si>
  <si>
    <t>Нанесение теснения на папки, шт</t>
  </si>
  <si>
    <t>180-00</t>
  </si>
  <si>
    <t>Таблички из металла в кв.см</t>
  </si>
  <si>
    <t>0-40</t>
  </si>
  <si>
    <t>Стенды, таблички из ПХВ, кв.см</t>
  </si>
  <si>
    <t>Визитки простые, шт</t>
  </si>
  <si>
    <t>5-00</t>
  </si>
  <si>
    <t>Визитки заламинированые, шт</t>
  </si>
  <si>
    <t>7-00</t>
  </si>
  <si>
    <t>ТОВАРЫ</t>
  </si>
  <si>
    <t>24-00</t>
  </si>
  <si>
    <t>УСЛУГИ</t>
  </si>
  <si>
    <t>Бланк двухсторонний А3, А4 до 20 шт</t>
  </si>
  <si>
    <t>Бланк односторонний А3, А4 до 20 шт</t>
  </si>
  <si>
    <t>Бланк двухсторонний А3, А4 от 20 до 50 шт</t>
  </si>
  <si>
    <t>Бланк односторонний А3, А4от 20  до 50 шт</t>
  </si>
  <si>
    <t>Бланк двухсторонний А3, А4 от 50  до 100 шт</t>
  </si>
  <si>
    <t>Бланк односторонний А3, А4 от 50 шт до 100 шт</t>
  </si>
  <si>
    <t>Бланк двухсторонний А3, А4  от 100 шт до 500 шт</t>
  </si>
  <si>
    <t xml:space="preserve"> Бланк односторонний А3, А4 от 100 до 500 шт</t>
  </si>
  <si>
    <t>Бланк двухсторонний А3, А4 от 500 шт  и выше</t>
  </si>
  <si>
    <t>Бланк односторонний А3, А4 от 500 шт и выше</t>
  </si>
  <si>
    <t xml:space="preserve"> Публикация в газете</t>
  </si>
  <si>
    <t>2023 год</t>
  </si>
  <si>
    <t>1.9. Иные (раздельно по каждому налогу) (УСН)</t>
  </si>
  <si>
    <t>Утверждены Постановлением Администрации КМР ВО от 24.12.2019 г. № 629</t>
  </si>
  <si>
    <t>2. Основные  показатели плана производственной деятельности муниципального</t>
  </si>
  <si>
    <t xml:space="preserve">              на 2022 год и плановый период 2023-2024 годы</t>
  </si>
  <si>
    <t>унитарного предприятия на очередной 2022год и плановый период 2023-2024 годы.</t>
  </si>
  <si>
    <t>отчет. 2020 год (факт)</t>
  </si>
  <si>
    <t>тек. 2021 год (план)</t>
  </si>
  <si>
    <t>2023год</t>
  </si>
  <si>
    <t>Плановый 2024год</t>
  </si>
  <si>
    <t>отчет. 2020год (факт)</t>
  </si>
  <si>
    <t>Отчет 2020 год (факт)</t>
  </si>
  <si>
    <t>Отчетный 2020 год</t>
  </si>
  <si>
    <t>Текущий 2021 год</t>
  </si>
  <si>
    <t>Очередной 2022 год</t>
  </si>
  <si>
    <t>Плановый 2024 год</t>
  </si>
  <si>
    <t>2024 год</t>
  </si>
  <si>
    <t>Отчетный 2020 год (факт)</t>
  </si>
  <si>
    <t>Текущий 2021 год (план)</t>
  </si>
  <si>
    <t>Плановый  2024 год</t>
  </si>
  <si>
    <t>Текущий 2021год</t>
  </si>
  <si>
    <t>План начислений на очередной (планируемый) 2022год</t>
  </si>
  <si>
    <t>2024год</t>
  </si>
  <si>
    <t>Очередной 2022год</t>
  </si>
  <si>
    <t>Затраты на производство и реализацию услуг (работ, продукцию) (тыс. руб.)</t>
  </si>
  <si>
    <t>Затраты на оплату труда (тыс. руб.)</t>
  </si>
  <si>
    <t>Страховые взносы (тыс. руб.)</t>
  </si>
  <si>
    <t>Сырье, материал, покупные изделия для производства (тыс. руб.)</t>
  </si>
  <si>
    <t>Амортизация (тыс. руб.)</t>
  </si>
  <si>
    <t>Текущий ремонт и техническое обслуживание (тыс. руб.)</t>
  </si>
  <si>
    <t>Аренда (тыс. руб.)</t>
  </si>
  <si>
    <t>Коммунальные услуги (тыс. руб.)</t>
  </si>
  <si>
    <t>Услуги охраны (тыс. руб.)</t>
  </si>
  <si>
    <t>Услуги связи (тыс. руб.)</t>
  </si>
  <si>
    <t>Приобретение основных средств (тыс. руб.)</t>
  </si>
  <si>
    <t>Налоги и сборы, входящие в себестоимость (трансп., экология) (тыс. руб.)</t>
  </si>
  <si>
    <t>Прочие расходы (расшифровать) (тыс. руб.)</t>
  </si>
  <si>
    <t xml:space="preserve">    на работы, услуги муниципального унитарного предприятия на 2022 год</t>
  </si>
  <si>
    <t xml:space="preserve">области  от 06.10.2022 № 531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</si>
</sst>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2"/>
      <name val="Arial Cyr"/>
      <family val="0"/>
    </font>
    <font>
      <sz val="9"/>
      <name val="Times New Roman"/>
      <family val="1"/>
    </font>
    <font>
      <sz val="9"/>
      <name val="Courier New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u val="single"/>
      <sz val="10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4" fontId="20" fillId="0" borderId="13" xfId="0" applyNumberFormat="1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12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3" xfId="42" applyBorder="1" applyAlignment="1" applyProtection="1">
      <alignment vertical="top" wrapText="1"/>
      <protection/>
    </xf>
    <xf numFmtId="4" fontId="20" fillId="0" borderId="13" xfId="0" applyNumberFormat="1" applyFont="1" applyBorder="1" applyAlignment="1">
      <alignment vertical="top" wrapText="1"/>
    </xf>
    <xf numFmtId="4" fontId="27" fillId="0" borderId="13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22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11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vertical="center" wrapText="1"/>
    </xf>
    <xf numFmtId="4" fontId="27" fillId="24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6" fillId="24" borderId="13" xfId="0" applyFont="1" applyFill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19" borderId="13" xfId="0" applyNumberFormat="1" applyFont="1" applyFill="1" applyBorder="1" applyAlignment="1">
      <alignment horizontal="center" vertical="center" wrapText="1"/>
    </xf>
    <xf numFmtId="4" fontId="24" fillId="4" borderId="13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6" fillId="10" borderId="13" xfId="0" applyFont="1" applyFill="1" applyBorder="1" applyAlignment="1">
      <alignment horizontal="center" vertical="top" wrapText="1"/>
    </xf>
    <xf numFmtId="0" fontId="27" fillId="10" borderId="13" xfId="0" applyFont="1" applyFill="1" applyBorder="1" applyAlignment="1">
      <alignment horizontal="center" vertical="center" wrapText="1"/>
    </xf>
    <xf numFmtId="4" fontId="27" fillId="10" borderId="13" xfId="0" applyNumberFormat="1" applyFont="1" applyFill="1" applyBorder="1" applyAlignment="1">
      <alignment horizontal="center" vertical="center" wrapText="1"/>
    </xf>
    <xf numFmtId="4" fontId="27" fillId="4" borderId="13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4" fontId="24" fillId="4" borderId="14" xfId="0" applyNumberFormat="1" applyFont="1" applyFill="1" applyBorder="1" applyAlignment="1">
      <alignment horizontal="center" vertical="center" wrapText="1"/>
    </xf>
    <xf numFmtId="4" fontId="24" fillId="22" borderId="10" xfId="0" applyNumberFormat="1" applyFont="1" applyFill="1" applyBorder="1" applyAlignment="1">
      <alignment horizontal="center" vertical="center" wrapText="1"/>
    </xf>
    <xf numFmtId="4" fontId="24" fillId="22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24" fillId="4" borderId="14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4" fillId="8" borderId="13" xfId="0" applyNumberFormat="1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top" wrapText="1"/>
    </xf>
    <xf numFmtId="0" fontId="26" fillId="25" borderId="13" xfId="0" applyFont="1" applyFill="1" applyBorder="1" applyAlignment="1">
      <alignment vertical="top" wrapText="1"/>
    </xf>
    <xf numFmtId="4" fontId="26" fillId="25" borderId="13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wrapText="1"/>
    </xf>
    <xf numFmtId="0" fontId="26" fillId="25" borderId="0" xfId="0" applyFont="1" applyFill="1" applyAlignment="1">
      <alignment horizontal="justify"/>
    </xf>
    <xf numFmtId="0" fontId="26" fillId="25" borderId="0" xfId="0" applyFont="1" applyFill="1" applyAlignment="1">
      <alignment/>
    </xf>
    <xf numFmtId="0" fontId="24" fillId="25" borderId="13" xfId="0" applyFont="1" applyFill="1" applyBorder="1" applyAlignment="1">
      <alignment horizontal="center" vertical="top" wrapText="1"/>
    </xf>
    <xf numFmtId="4" fontId="24" fillId="25" borderId="13" xfId="0" applyNumberFormat="1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vertical="top" wrapText="1"/>
    </xf>
    <xf numFmtId="0" fontId="20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justify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9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25" borderId="0" xfId="0" applyFont="1" applyFill="1" applyAlignment="1">
      <alignment horizontal="justify"/>
    </xf>
    <xf numFmtId="0" fontId="26" fillId="25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4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27" fillId="19" borderId="16" xfId="0" applyNumberFormat="1" applyFont="1" applyFill="1" applyBorder="1" applyAlignment="1">
      <alignment horizontal="center" vertical="center" wrapText="1"/>
    </xf>
    <xf numFmtId="4" fontId="27" fillId="19" borderId="12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4" fontId="27" fillId="24" borderId="16" xfId="0" applyNumberFormat="1" applyFont="1" applyFill="1" applyBorder="1" applyAlignment="1">
      <alignment horizontal="center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4" fontId="27" fillId="10" borderId="16" xfId="0" applyNumberFormat="1" applyFont="1" applyFill="1" applyBorder="1" applyAlignment="1">
      <alignment horizontal="center" vertical="center" wrapText="1"/>
    </xf>
    <xf numFmtId="4" fontId="27" fillId="1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10" borderId="16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4" fillId="0" borderId="19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24" fillId="19" borderId="16" xfId="0" applyNumberFormat="1" applyFont="1" applyFill="1" applyBorder="1" applyAlignment="1">
      <alignment horizontal="center" vertical="center" wrapText="1"/>
    </xf>
    <xf numFmtId="4" fontId="24" fillId="19" borderId="18" xfId="0" applyNumberFormat="1" applyFont="1" applyFill="1" applyBorder="1" applyAlignment="1">
      <alignment/>
    </xf>
    <xf numFmtId="4" fontId="24" fillId="19" borderId="12" xfId="0" applyNumberFormat="1" applyFont="1" applyFill="1" applyBorder="1" applyAlignment="1">
      <alignment/>
    </xf>
    <xf numFmtId="4" fontId="24" fillId="4" borderId="16" xfId="0" applyNumberFormat="1" applyFont="1" applyFill="1" applyBorder="1" applyAlignment="1">
      <alignment horizontal="center" vertical="center" wrapText="1"/>
    </xf>
    <xf numFmtId="4" fontId="24" fillId="4" borderId="18" xfId="0" applyNumberFormat="1" applyFont="1" applyFill="1" applyBorder="1" applyAlignment="1">
      <alignment/>
    </xf>
    <xf numFmtId="4" fontId="24" fillId="4" borderId="12" xfId="0" applyNumberFormat="1" applyFont="1" applyFill="1" applyBorder="1" applyAlignment="1">
      <alignment/>
    </xf>
    <xf numFmtId="4" fontId="24" fillId="24" borderId="16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/>
    </xf>
    <xf numFmtId="4" fontId="24" fillId="24" borderId="12" xfId="0" applyNumberFormat="1" applyFont="1" applyFill="1" applyBorder="1" applyAlignment="1">
      <alignment/>
    </xf>
    <xf numFmtId="0" fontId="24" fillId="19" borderId="22" xfId="0" applyFont="1" applyFill="1" applyBorder="1" applyAlignment="1">
      <alignment vertical="center" wrapText="1"/>
    </xf>
    <xf numFmtId="0" fontId="24" fillId="19" borderId="15" xfId="0" applyFont="1" applyFill="1" applyBorder="1" applyAlignment="1">
      <alignment vertical="center"/>
    </xf>
    <xf numFmtId="0" fontId="24" fillId="19" borderId="23" xfId="0" applyFont="1" applyFill="1" applyBorder="1" applyAlignment="1">
      <alignment vertical="center"/>
    </xf>
    <xf numFmtId="0" fontId="24" fillId="19" borderId="14" xfId="0" applyFont="1" applyFill="1" applyBorder="1" applyAlignment="1">
      <alignment vertical="center"/>
    </xf>
    <xf numFmtId="0" fontId="24" fillId="19" borderId="17" xfId="0" applyFont="1" applyFill="1" applyBorder="1" applyAlignment="1">
      <alignment vertical="center"/>
    </xf>
    <xf numFmtId="0" fontId="24" fillId="19" borderId="13" xfId="0" applyFont="1" applyFill="1" applyBorder="1" applyAlignment="1">
      <alignment vertical="center"/>
    </xf>
    <xf numFmtId="0" fontId="25" fillId="0" borderId="0" xfId="0" applyFont="1" applyAlignment="1">
      <alignment horizontal="justify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0" xfId="0" applyFont="1" applyAlignment="1">
      <alignment horizontal="right"/>
    </xf>
    <xf numFmtId="0" fontId="29" fillId="0" borderId="0" xfId="0" applyFont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va_buxgalte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view="pageBreakPreview" zoomScale="60" zoomScalePageLayoutView="0" workbookViewId="0" topLeftCell="A1">
      <selection activeCell="A6" sqref="A6:B6"/>
    </sheetView>
  </sheetViews>
  <sheetFormatPr defaultColWidth="9.00390625" defaultRowHeight="12.75"/>
  <cols>
    <col min="1" max="1" width="59.875" style="0" customWidth="1"/>
    <col min="2" max="2" width="26.875" style="0" customWidth="1"/>
  </cols>
  <sheetData>
    <row r="1" spans="1:2" ht="15.75">
      <c r="A1" s="103" t="s">
        <v>0</v>
      </c>
      <c r="B1" s="104"/>
    </row>
    <row r="2" spans="1:2" ht="15.75">
      <c r="A2" s="103" t="s">
        <v>165</v>
      </c>
      <c r="B2" s="104"/>
    </row>
    <row r="3" spans="1:2" ht="15.75">
      <c r="A3" s="103" t="s">
        <v>166</v>
      </c>
      <c r="B3" s="104"/>
    </row>
    <row r="4" spans="1:2" ht="15.75">
      <c r="A4" s="103" t="s">
        <v>167</v>
      </c>
      <c r="B4" s="104"/>
    </row>
    <row r="5" spans="1:2" ht="15.75">
      <c r="A5" s="103" t="s">
        <v>292</v>
      </c>
      <c r="B5" s="104"/>
    </row>
    <row r="6" spans="1:2" ht="0.75" customHeight="1">
      <c r="A6" s="103"/>
      <c r="B6" s="104"/>
    </row>
    <row r="7" spans="1:2" ht="1.5" customHeight="1" hidden="1">
      <c r="A7" s="103"/>
      <c r="B7" s="104"/>
    </row>
    <row r="8" spans="1:2" ht="15.75" hidden="1">
      <c r="A8" s="103"/>
      <c r="B8" s="104"/>
    </row>
    <row r="9" spans="1:2" ht="15.75" hidden="1">
      <c r="A9" s="103"/>
      <c r="B9" s="104"/>
    </row>
    <row r="10" spans="1:2" ht="15.75" hidden="1">
      <c r="A10" s="103"/>
      <c r="B10" s="104"/>
    </row>
    <row r="11" spans="1:2" ht="15.75" hidden="1">
      <c r="A11" s="103"/>
      <c r="B11" s="104"/>
    </row>
    <row r="12" ht="11.25" customHeight="1">
      <c r="A12" s="1"/>
    </row>
    <row r="13" spans="1:2" ht="13.5">
      <c r="A13" s="105" t="s">
        <v>1</v>
      </c>
      <c r="B13" s="104"/>
    </row>
    <row r="14" spans="1:2" ht="13.5">
      <c r="A14" s="105" t="s">
        <v>2</v>
      </c>
      <c r="B14" s="104"/>
    </row>
    <row r="15" spans="1:2" ht="12" customHeight="1">
      <c r="A15" s="105" t="s">
        <v>258</v>
      </c>
      <c r="B15" s="104"/>
    </row>
    <row r="16" spans="1:2" ht="13.5" customHeight="1">
      <c r="A16" s="106" t="s">
        <v>168</v>
      </c>
      <c r="B16" s="107"/>
    </row>
    <row r="17" spans="1:2" ht="13.5">
      <c r="A17" s="105" t="s">
        <v>3</v>
      </c>
      <c r="B17" s="104"/>
    </row>
    <row r="18" ht="9.75" customHeight="1">
      <c r="A18" s="2"/>
    </row>
    <row r="19" spans="1:2" ht="13.5">
      <c r="A19" s="105" t="s">
        <v>4</v>
      </c>
      <c r="B19" s="104"/>
    </row>
    <row r="20" ht="16.5" thickBot="1">
      <c r="A20" s="1"/>
    </row>
    <row r="21" spans="1:2" ht="36.75" customHeight="1" thickBot="1">
      <c r="A21" s="3" t="s">
        <v>5</v>
      </c>
      <c r="B21" s="4" t="s">
        <v>6</v>
      </c>
    </row>
    <row r="22" spans="1:2" ht="33.75" customHeight="1" thickBot="1">
      <c r="A22" s="5" t="s">
        <v>7</v>
      </c>
      <c r="B22" s="6" t="s">
        <v>8</v>
      </c>
    </row>
    <row r="23" spans="1:2" ht="39" customHeight="1" thickBot="1">
      <c r="A23" s="5" t="s">
        <v>9</v>
      </c>
      <c r="B23" s="6" t="s">
        <v>10</v>
      </c>
    </row>
    <row r="24" spans="1:2" ht="19.5" customHeight="1" thickBot="1">
      <c r="A24" s="7" t="s">
        <v>11</v>
      </c>
      <c r="B24" s="6" t="s">
        <v>176</v>
      </c>
    </row>
    <row r="25" spans="1:2" ht="23.25" customHeight="1" thickBot="1">
      <c r="A25" s="5" t="s">
        <v>12</v>
      </c>
      <c r="B25" s="6" t="s">
        <v>13</v>
      </c>
    </row>
    <row r="26" spans="1:2" ht="71.25" customHeight="1" thickBot="1">
      <c r="A26" s="5" t="s">
        <v>14</v>
      </c>
      <c r="B26" s="6" t="s">
        <v>15</v>
      </c>
    </row>
    <row r="27" spans="1:2" ht="32.25" customHeight="1" thickBot="1">
      <c r="A27" s="5" t="s">
        <v>16</v>
      </c>
      <c r="B27" s="6" t="s">
        <v>17</v>
      </c>
    </row>
    <row r="28" spans="1:2" ht="28.5" customHeight="1" thickBot="1">
      <c r="A28" s="5" t="s">
        <v>18</v>
      </c>
      <c r="B28" s="46" t="s">
        <v>177</v>
      </c>
    </row>
    <row r="29" spans="1:2" ht="34.5" customHeight="1" thickBot="1">
      <c r="A29" s="5" t="s">
        <v>19</v>
      </c>
      <c r="B29" s="6" t="s">
        <v>20</v>
      </c>
    </row>
    <row r="30" spans="1:2" ht="66.75" customHeight="1" thickBot="1">
      <c r="A30" s="5" t="s">
        <v>21</v>
      </c>
      <c r="B30" s="6" t="s">
        <v>22</v>
      </c>
    </row>
    <row r="31" spans="1:2" ht="23.25" customHeight="1" thickBot="1">
      <c r="A31" s="5" t="s">
        <v>23</v>
      </c>
      <c r="B31" s="8" t="s">
        <v>178</v>
      </c>
    </row>
    <row r="32" spans="1:2" ht="21.75" customHeight="1" thickBot="1">
      <c r="A32" s="5" t="s">
        <v>24</v>
      </c>
      <c r="B32" s="47">
        <v>239</v>
      </c>
    </row>
    <row r="33" spans="1:2" ht="47.25" customHeight="1" thickBot="1">
      <c r="A33" s="5" t="s">
        <v>25</v>
      </c>
      <c r="B33" s="6" t="s">
        <v>13</v>
      </c>
    </row>
    <row r="34" spans="1:2" ht="81.75" customHeight="1" thickBot="1">
      <c r="A34" s="9" t="s">
        <v>26</v>
      </c>
      <c r="B34" s="6" t="s">
        <v>27</v>
      </c>
    </row>
  </sheetData>
  <sheetProtection/>
  <mergeCells count="17">
    <mergeCell ref="A17:B17"/>
    <mergeCell ref="A19:B19"/>
    <mergeCell ref="A10:B10"/>
    <mergeCell ref="A11:B11"/>
    <mergeCell ref="A13:B13"/>
    <mergeCell ref="A14:B14"/>
    <mergeCell ref="A15:B15"/>
    <mergeCell ref="A16:B16"/>
    <mergeCell ref="A1:B1"/>
    <mergeCell ref="A2:B2"/>
    <mergeCell ref="A3:B3"/>
    <mergeCell ref="A4:B4"/>
    <mergeCell ref="A9:B9"/>
    <mergeCell ref="A5:B5"/>
    <mergeCell ref="A6:B6"/>
    <mergeCell ref="A7:B7"/>
    <mergeCell ref="A8:B8"/>
  </mergeCells>
  <hyperlinks>
    <hyperlink ref="B28" r:id="rId1" display="niva_buxgalter@mail.ru"/>
  </hyperlinks>
  <printOptions/>
  <pageMargins left="0.75" right="0.75" top="1" bottom="1" header="0.5" footer="0.5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view="pageBreakPreview" zoomScale="60" zoomScalePageLayoutView="0" workbookViewId="0" topLeftCell="D1">
      <selection activeCell="T10" sqref="G10:T15"/>
    </sheetView>
  </sheetViews>
  <sheetFormatPr defaultColWidth="9.00390625" defaultRowHeight="12.75"/>
  <cols>
    <col min="2" max="2" width="10.00390625" style="0" customWidth="1"/>
    <col min="3" max="3" width="8.125" style="0" customWidth="1"/>
    <col min="4" max="5" width="7.375" style="0" customWidth="1"/>
    <col min="6" max="6" width="8.00390625" style="0" customWidth="1"/>
    <col min="7" max="7" width="7.875" style="0" customWidth="1"/>
    <col min="10" max="12" width="9.125" style="45" customWidth="1"/>
    <col min="15" max="17" width="9.125" style="45" customWidth="1"/>
    <col min="20" max="22" width="9.125" style="45" customWidth="1"/>
  </cols>
  <sheetData>
    <row r="2" spans="1:22" ht="15.75">
      <c r="A2" s="119" t="s">
        <v>257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5.75">
      <c r="A3" s="119" t="s">
        <v>259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ht="16.5" thickBot="1">
      <c r="A4" s="1"/>
    </row>
    <row r="5" spans="1:22" ht="13.5" thickBot="1">
      <c r="A5" s="115" t="s">
        <v>28</v>
      </c>
      <c r="B5" s="115" t="s">
        <v>29</v>
      </c>
      <c r="C5" s="110" t="s">
        <v>30</v>
      </c>
      <c r="D5" s="111"/>
      <c r="E5" s="111"/>
      <c r="F5" s="111"/>
      <c r="G5" s="112"/>
      <c r="H5" s="110" t="s">
        <v>31</v>
      </c>
      <c r="I5" s="111"/>
      <c r="J5" s="111"/>
      <c r="K5" s="111"/>
      <c r="L5" s="112"/>
      <c r="M5" s="110" t="s">
        <v>32</v>
      </c>
      <c r="N5" s="111"/>
      <c r="O5" s="111"/>
      <c r="P5" s="111"/>
      <c r="Q5" s="112"/>
      <c r="R5" s="110" t="s">
        <v>33</v>
      </c>
      <c r="S5" s="111"/>
      <c r="T5" s="111"/>
      <c r="U5" s="111"/>
      <c r="V5" s="112"/>
    </row>
    <row r="6" spans="1:22" ht="24">
      <c r="A6" s="113"/>
      <c r="B6" s="113"/>
      <c r="C6" s="113" t="s">
        <v>169</v>
      </c>
      <c r="D6" s="113" t="s">
        <v>161</v>
      </c>
      <c r="E6" s="10" t="s">
        <v>34</v>
      </c>
      <c r="F6" s="10" t="s">
        <v>35</v>
      </c>
      <c r="G6" s="10" t="s">
        <v>170</v>
      </c>
      <c r="H6" s="115" t="s">
        <v>260</v>
      </c>
      <c r="I6" s="115" t="s">
        <v>261</v>
      </c>
      <c r="J6" s="89" t="s">
        <v>34</v>
      </c>
      <c r="K6" s="44" t="s">
        <v>35</v>
      </c>
      <c r="L6" s="116" t="s">
        <v>263</v>
      </c>
      <c r="M6" s="113" t="s">
        <v>264</v>
      </c>
      <c r="N6" s="113" t="s">
        <v>261</v>
      </c>
      <c r="O6" s="44" t="s">
        <v>34</v>
      </c>
      <c r="P6" s="44" t="s">
        <v>35</v>
      </c>
      <c r="Q6" s="117" t="s">
        <v>263</v>
      </c>
      <c r="R6" s="115" t="s">
        <v>265</v>
      </c>
      <c r="S6" s="115" t="s">
        <v>261</v>
      </c>
      <c r="T6" s="44" t="s">
        <v>34</v>
      </c>
      <c r="U6" s="44" t="s">
        <v>35</v>
      </c>
      <c r="V6" s="116" t="s">
        <v>263</v>
      </c>
    </row>
    <row r="7" spans="1:22" ht="12.75">
      <c r="A7" s="113"/>
      <c r="B7" s="113"/>
      <c r="C7" s="113"/>
      <c r="D7" s="113"/>
      <c r="E7" s="10">
        <v>2020</v>
      </c>
      <c r="F7" s="10">
        <v>2021</v>
      </c>
      <c r="G7" s="10" t="s">
        <v>36</v>
      </c>
      <c r="H7" s="113"/>
      <c r="I7" s="113"/>
      <c r="J7" s="89">
        <v>2022</v>
      </c>
      <c r="K7" s="44" t="s">
        <v>262</v>
      </c>
      <c r="L7" s="117"/>
      <c r="M7" s="113"/>
      <c r="N7" s="113"/>
      <c r="O7" s="44">
        <v>2022</v>
      </c>
      <c r="P7" s="44" t="s">
        <v>254</v>
      </c>
      <c r="Q7" s="117"/>
      <c r="R7" s="113"/>
      <c r="S7" s="113"/>
      <c r="T7" s="44">
        <v>2022</v>
      </c>
      <c r="U7" s="44" t="s">
        <v>262</v>
      </c>
      <c r="V7" s="117"/>
    </row>
    <row r="8" spans="1:22" ht="13.5" thickBot="1">
      <c r="A8" s="114"/>
      <c r="B8" s="114"/>
      <c r="C8" s="114"/>
      <c r="D8" s="114"/>
      <c r="E8" s="12"/>
      <c r="F8" s="12" t="s">
        <v>36</v>
      </c>
      <c r="G8" s="12"/>
      <c r="H8" s="114"/>
      <c r="I8" s="114"/>
      <c r="J8" s="90"/>
      <c r="K8" s="43"/>
      <c r="L8" s="118"/>
      <c r="M8" s="114"/>
      <c r="N8" s="114"/>
      <c r="O8" s="43"/>
      <c r="P8" s="43"/>
      <c r="Q8" s="118"/>
      <c r="R8" s="114"/>
      <c r="S8" s="114"/>
      <c r="T8" s="43"/>
      <c r="U8" s="43"/>
      <c r="V8" s="118"/>
    </row>
    <row r="9" spans="1:22" ht="13.5" thickBo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</row>
    <row r="10" spans="1:22" ht="24.75" thickBot="1">
      <c r="A10" s="11">
        <v>1</v>
      </c>
      <c r="B10" s="12" t="s">
        <v>13</v>
      </c>
      <c r="C10" s="13" t="s">
        <v>40</v>
      </c>
      <c r="D10" s="13" t="s">
        <v>40</v>
      </c>
      <c r="E10" s="13" t="s">
        <v>40</v>
      </c>
      <c r="F10" s="13" t="s">
        <v>40</v>
      </c>
      <c r="G10" s="100" t="s">
        <v>40</v>
      </c>
      <c r="H10" s="101">
        <v>377</v>
      </c>
      <c r="I10" s="101">
        <v>317.1</v>
      </c>
      <c r="J10" s="101">
        <v>310</v>
      </c>
      <c r="K10" s="101">
        <v>310</v>
      </c>
      <c r="L10" s="101">
        <v>310</v>
      </c>
      <c r="M10" s="101">
        <v>363</v>
      </c>
      <c r="N10" s="101">
        <v>305</v>
      </c>
      <c r="O10" s="101">
        <v>297.9</v>
      </c>
      <c r="P10" s="101">
        <v>297.9</v>
      </c>
      <c r="Q10" s="101">
        <v>297.9</v>
      </c>
      <c r="R10" s="101">
        <f aca="true" t="shared" si="0" ref="R10:V14">H10-M10</f>
        <v>14</v>
      </c>
      <c r="S10" s="101">
        <f t="shared" si="0"/>
        <v>12.100000000000023</v>
      </c>
      <c r="T10" s="101">
        <f t="shared" si="0"/>
        <v>12.100000000000023</v>
      </c>
      <c r="U10" s="52">
        <f t="shared" si="0"/>
        <v>12.100000000000023</v>
      </c>
      <c r="V10" s="52">
        <f t="shared" si="0"/>
        <v>12.100000000000023</v>
      </c>
    </row>
    <row r="11" spans="1:22" ht="48.75" thickBot="1">
      <c r="A11" s="11">
        <v>2</v>
      </c>
      <c r="B11" s="12" t="s">
        <v>41</v>
      </c>
      <c r="C11" s="13" t="s">
        <v>40</v>
      </c>
      <c r="D11" s="13" t="s">
        <v>40</v>
      </c>
      <c r="E11" s="13" t="s">
        <v>40</v>
      </c>
      <c r="F11" s="13" t="s">
        <v>40</v>
      </c>
      <c r="G11" s="100" t="s">
        <v>40</v>
      </c>
      <c r="H11" s="101">
        <v>1664.1</v>
      </c>
      <c r="I11" s="101">
        <v>1767.9</v>
      </c>
      <c r="J11" s="101">
        <v>1750</v>
      </c>
      <c r="K11" s="101">
        <v>1800</v>
      </c>
      <c r="L11" s="101">
        <v>1800</v>
      </c>
      <c r="M11" s="101">
        <v>1377.62</v>
      </c>
      <c r="N11" s="101">
        <v>1731</v>
      </c>
      <c r="O11" s="101">
        <v>1713.1</v>
      </c>
      <c r="P11" s="101">
        <v>1761.38</v>
      </c>
      <c r="Q11" s="101">
        <v>1761.38</v>
      </c>
      <c r="R11" s="101">
        <f t="shared" si="0"/>
        <v>286.48</v>
      </c>
      <c r="S11" s="101">
        <f t="shared" si="0"/>
        <v>36.90000000000009</v>
      </c>
      <c r="T11" s="101">
        <f t="shared" si="0"/>
        <v>36.90000000000009</v>
      </c>
      <c r="U11" s="52">
        <f t="shared" si="0"/>
        <v>38.61999999999989</v>
      </c>
      <c r="V11" s="52">
        <f t="shared" si="0"/>
        <v>38.61999999999989</v>
      </c>
    </row>
    <row r="12" spans="1:22" ht="48.75" thickBot="1">
      <c r="A12" s="11">
        <v>3</v>
      </c>
      <c r="B12" s="12" t="s">
        <v>27</v>
      </c>
      <c r="C12" s="13" t="s">
        <v>40</v>
      </c>
      <c r="D12" s="13" t="s">
        <v>40</v>
      </c>
      <c r="E12" s="13" t="s">
        <v>40</v>
      </c>
      <c r="F12" s="13" t="s">
        <v>40</v>
      </c>
      <c r="G12" s="100" t="s">
        <v>40</v>
      </c>
      <c r="H12" s="101">
        <v>1222.2</v>
      </c>
      <c r="I12" s="101">
        <v>960</v>
      </c>
      <c r="J12" s="101">
        <v>1200</v>
      </c>
      <c r="K12" s="101">
        <v>1300</v>
      </c>
      <c r="L12" s="101">
        <v>1300</v>
      </c>
      <c r="M12" s="101">
        <v>1123.2</v>
      </c>
      <c r="N12" s="101">
        <v>920</v>
      </c>
      <c r="O12" s="101">
        <v>1160</v>
      </c>
      <c r="P12" s="101">
        <v>1260</v>
      </c>
      <c r="Q12" s="101">
        <v>1260</v>
      </c>
      <c r="R12" s="101">
        <f t="shared" si="0"/>
        <v>99</v>
      </c>
      <c r="S12" s="101">
        <f t="shared" si="0"/>
        <v>40</v>
      </c>
      <c r="T12" s="101">
        <f t="shared" si="0"/>
        <v>40</v>
      </c>
      <c r="U12" s="52">
        <f t="shared" si="0"/>
        <v>40</v>
      </c>
      <c r="V12" s="52">
        <f t="shared" si="0"/>
        <v>40</v>
      </c>
    </row>
    <row r="13" spans="1:22" ht="24.75" thickBot="1">
      <c r="A13" s="11">
        <v>4</v>
      </c>
      <c r="B13" s="12" t="s">
        <v>37</v>
      </c>
      <c r="C13" s="13"/>
      <c r="D13" s="13"/>
      <c r="E13" s="13"/>
      <c r="F13" s="13"/>
      <c r="G13" s="100"/>
      <c r="H13" s="101">
        <v>160.7</v>
      </c>
      <c r="I13" s="101">
        <v>0</v>
      </c>
      <c r="J13" s="101">
        <v>0</v>
      </c>
      <c r="K13" s="101">
        <v>0</v>
      </c>
      <c r="L13" s="101">
        <v>0</v>
      </c>
      <c r="M13" s="101">
        <v>147.18</v>
      </c>
      <c r="N13" s="101">
        <v>0</v>
      </c>
      <c r="O13" s="101">
        <v>0</v>
      </c>
      <c r="P13" s="101">
        <v>0</v>
      </c>
      <c r="Q13" s="101">
        <v>0</v>
      </c>
      <c r="R13" s="101">
        <f t="shared" si="0"/>
        <v>13.519999999999982</v>
      </c>
      <c r="S13" s="101">
        <f t="shared" si="0"/>
        <v>0</v>
      </c>
      <c r="T13" s="101">
        <f t="shared" si="0"/>
        <v>0</v>
      </c>
      <c r="U13" s="52">
        <f t="shared" si="0"/>
        <v>0</v>
      </c>
      <c r="V13" s="52">
        <f t="shared" si="0"/>
        <v>0</v>
      </c>
    </row>
    <row r="14" spans="1:22" ht="36.75" thickBot="1">
      <c r="A14" s="11">
        <v>5</v>
      </c>
      <c r="B14" s="12" t="s">
        <v>171</v>
      </c>
      <c r="C14" s="14"/>
      <c r="D14" s="14"/>
      <c r="E14" s="14"/>
      <c r="F14" s="14"/>
      <c r="G14" s="102"/>
      <c r="H14" s="101">
        <v>2501</v>
      </c>
      <c r="I14" s="101">
        <v>2262</v>
      </c>
      <c r="J14" s="101">
        <v>2993.9</v>
      </c>
      <c r="K14" s="101">
        <v>2914.8</v>
      </c>
      <c r="L14" s="101">
        <v>2914.8</v>
      </c>
      <c r="M14" s="101">
        <v>2445</v>
      </c>
      <c r="N14" s="101">
        <v>2262</v>
      </c>
      <c r="O14" s="101">
        <v>2993.9</v>
      </c>
      <c r="P14" s="101">
        <v>2914.8</v>
      </c>
      <c r="Q14" s="101">
        <v>2914.8</v>
      </c>
      <c r="R14" s="101">
        <f t="shared" si="0"/>
        <v>56</v>
      </c>
      <c r="S14" s="101">
        <f t="shared" si="0"/>
        <v>0</v>
      </c>
      <c r="T14" s="101">
        <f t="shared" si="0"/>
        <v>0</v>
      </c>
      <c r="U14" s="52">
        <f t="shared" si="0"/>
        <v>0</v>
      </c>
      <c r="V14" s="52">
        <f t="shared" si="0"/>
        <v>0</v>
      </c>
    </row>
    <row r="15" spans="1:22" ht="13.5" thickBot="1">
      <c r="A15" s="108" t="s">
        <v>38</v>
      </c>
      <c r="B15" s="109"/>
      <c r="C15" s="13" t="s">
        <v>39</v>
      </c>
      <c r="D15" s="13" t="s">
        <v>39</v>
      </c>
      <c r="E15" s="13" t="s">
        <v>39</v>
      </c>
      <c r="F15" s="14"/>
      <c r="G15" s="102"/>
      <c r="H15" s="101">
        <f>H10+H11+H12+H13+H14</f>
        <v>5925</v>
      </c>
      <c r="I15" s="101">
        <f>I10+I11+I12+I13+I14</f>
        <v>5307</v>
      </c>
      <c r="J15" s="101">
        <f>J10+J11+J12+J13+J14</f>
        <v>6253.9</v>
      </c>
      <c r="K15" s="101">
        <f>K10+K11+K12+K13+K14</f>
        <v>6324.8</v>
      </c>
      <c r="L15" s="101">
        <f>L10+L11+L12+L13+L14</f>
        <v>6324.8</v>
      </c>
      <c r="M15" s="101">
        <f>SUM(M10:M14)</f>
        <v>5456</v>
      </c>
      <c r="N15" s="101">
        <f>SUM(N10:N14)</f>
        <v>5218</v>
      </c>
      <c r="O15" s="101">
        <f>O10+O11+O12+O13+O14</f>
        <v>6164.9</v>
      </c>
      <c r="P15" s="101">
        <f>P10+P11+P12+P13+P14</f>
        <v>6234.08</v>
      </c>
      <c r="Q15" s="101">
        <f>Q10+Q11+Q12+Q13+Q14</f>
        <v>6234.08</v>
      </c>
      <c r="R15" s="101">
        <f>SUM(R10:R14)</f>
        <v>469</v>
      </c>
      <c r="S15" s="101">
        <f>I15-N15</f>
        <v>89</v>
      </c>
      <c r="T15" s="101">
        <f>T10+T11+T12+T13+T14</f>
        <v>89.00000000000011</v>
      </c>
      <c r="U15" s="52">
        <f>SUM(U10:U14)</f>
        <v>90.71999999999991</v>
      </c>
      <c r="V15" s="52">
        <f>SUM(V10:V14)</f>
        <v>90.71999999999991</v>
      </c>
    </row>
    <row r="16" spans="1:19" ht="15.75">
      <c r="A16" s="1"/>
      <c r="H16" s="45"/>
      <c r="I16" s="45"/>
      <c r="J16" s="44"/>
      <c r="K16" s="86"/>
      <c r="L16" s="85"/>
      <c r="M16" s="45"/>
      <c r="N16" s="45"/>
      <c r="O16" s="64"/>
      <c r="P16" s="44"/>
      <c r="Q16" s="44"/>
      <c r="R16" s="45"/>
      <c r="S16" s="44"/>
    </row>
    <row r="17" spans="1:19" ht="15.75">
      <c r="A17" s="1"/>
      <c r="H17" s="63"/>
      <c r="I17" s="63"/>
      <c r="J17" s="60"/>
      <c r="L17" s="87"/>
      <c r="M17" s="63"/>
      <c r="N17" s="45"/>
      <c r="R17" s="72"/>
      <c r="S17" s="45"/>
    </row>
    <row r="18" spans="1:12" ht="15.75">
      <c r="A18" s="1"/>
      <c r="H18" s="62"/>
      <c r="L18" s="87"/>
    </row>
    <row r="19" spans="1:18" ht="15.75">
      <c r="A19" s="1"/>
      <c r="H19" s="62"/>
      <c r="L19" s="87"/>
      <c r="R19" s="62"/>
    </row>
    <row r="20" ht="12.75">
      <c r="L20" s="87"/>
    </row>
    <row r="21" ht="13.5" thickBot="1">
      <c r="L21" s="88"/>
    </row>
  </sheetData>
  <sheetProtection/>
  <protectedRanges>
    <protectedRange sqref="A2:V14" name="Диапазон1"/>
  </protectedRanges>
  <mergeCells count="20">
    <mergeCell ref="A2:V2"/>
    <mergeCell ref="A3:V3"/>
    <mergeCell ref="R6:R8"/>
    <mergeCell ref="S6:S8"/>
    <mergeCell ref="V6:V8"/>
    <mergeCell ref="Q6:Q8"/>
    <mergeCell ref="A5:A8"/>
    <mergeCell ref="B5:B8"/>
    <mergeCell ref="C5:G5"/>
    <mergeCell ref="H5:L5"/>
    <mergeCell ref="A15:B15"/>
    <mergeCell ref="M5:Q5"/>
    <mergeCell ref="R5:V5"/>
    <mergeCell ref="C6:C8"/>
    <mergeCell ref="D6:D8"/>
    <mergeCell ref="H6:H8"/>
    <mergeCell ref="I6:I8"/>
    <mergeCell ref="L6:L8"/>
    <mergeCell ref="M6:M8"/>
    <mergeCell ref="N6:N8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view="pageBreakPreview" zoomScale="60" zoomScalePageLayoutView="0" workbookViewId="0" topLeftCell="A1">
      <selection activeCell="F9" sqref="F9"/>
    </sheetView>
  </sheetViews>
  <sheetFormatPr defaultColWidth="9.00390625" defaultRowHeight="12.75"/>
  <cols>
    <col min="2" max="2" width="23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625" style="0" customWidth="1"/>
    <col min="7" max="7" width="9.75390625" style="0" customWidth="1"/>
    <col min="8" max="9" width="10.00390625" style="0" customWidth="1"/>
    <col min="10" max="10" width="10.125" style="0" customWidth="1"/>
    <col min="11" max="11" width="9.00390625" style="0" customWidth="1"/>
    <col min="12" max="12" width="9.375" style="0" customWidth="1"/>
  </cols>
  <sheetData>
    <row r="2" spans="1:12" ht="12.75">
      <c r="A2" s="128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3.5" thickBo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6.25" thickBot="1">
      <c r="A4" s="121" t="s">
        <v>28</v>
      </c>
      <c r="B4" s="121" t="s">
        <v>43</v>
      </c>
      <c r="C4" s="121" t="s">
        <v>266</v>
      </c>
      <c r="D4" s="121" t="s">
        <v>267</v>
      </c>
      <c r="E4" s="121" t="s">
        <v>268</v>
      </c>
      <c r="F4" s="131" t="s">
        <v>44</v>
      </c>
      <c r="G4" s="132"/>
      <c r="H4" s="133"/>
      <c r="I4" s="131" t="s">
        <v>45</v>
      </c>
      <c r="J4" s="133"/>
      <c r="K4" s="16" t="s">
        <v>35</v>
      </c>
      <c r="L4" s="121" t="s">
        <v>269</v>
      </c>
    </row>
    <row r="5" spans="1:12" ht="39" thickBot="1">
      <c r="A5" s="122"/>
      <c r="B5" s="122"/>
      <c r="C5" s="122"/>
      <c r="D5" s="122"/>
      <c r="E5" s="122"/>
      <c r="F5" s="18" t="s">
        <v>46</v>
      </c>
      <c r="G5" s="18" t="s">
        <v>47</v>
      </c>
      <c r="H5" s="18" t="s">
        <v>48</v>
      </c>
      <c r="I5" s="18" t="s">
        <v>49</v>
      </c>
      <c r="J5" s="18" t="s">
        <v>50</v>
      </c>
      <c r="K5" s="18" t="s">
        <v>254</v>
      </c>
      <c r="L5" s="122"/>
    </row>
    <row r="6" spans="1:12" ht="13.5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</row>
    <row r="7" spans="1:12" ht="41.25" customHeight="1" thickBot="1">
      <c r="A7" s="94" t="s">
        <v>51</v>
      </c>
      <c r="B7" s="95" t="s">
        <v>52</v>
      </c>
      <c r="C7" s="96">
        <v>3424</v>
      </c>
      <c r="D7" s="96">
        <v>3045</v>
      </c>
      <c r="E7" s="96">
        <v>3260</v>
      </c>
      <c r="F7" s="96">
        <v>612</v>
      </c>
      <c r="G7" s="96">
        <v>1362.1</v>
      </c>
      <c r="H7" s="96">
        <v>2043</v>
      </c>
      <c r="I7" s="96">
        <f>E7/C7*100</f>
        <v>95.21028037383178</v>
      </c>
      <c r="J7" s="96">
        <f>E7/D7*100</f>
        <v>107.0607553366174</v>
      </c>
      <c r="K7" s="96">
        <v>3410</v>
      </c>
      <c r="L7" s="96">
        <v>3410</v>
      </c>
    </row>
    <row r="8" spans="1:12" ht="42.75" customHeight="1" thickBot="1">
      <c r="A8" s="94" t="s">
        <v>53</v>
      </c>
      <c r="B8" s="95" t="s">
        <v>54</v>
      </c>
      <c r="C8" s="96">
        <v>2501</v>
      </c>
      <c r="D8" s="96">
        <v>2262</v>
      </c>
      <c r="E8" s="96">
        <v>2993.9</v>
      </c>
      <c r="F8" s="96">
        <v>154</v>
      </c>
      <c r="G8" s="96">
        <v>1904</v>
      </c>
      <c r="H8" s="96">
        <v>2540.9</v>
      </c>
      <c r="I8" s="96">
        <f>E8/C8*100</f>
        <v>119.70811675329868</v>
      </c>
      <c r="J8" s="96">
        <f>E8/D8*100</f>
        <v>132.35632183908046</v>
      </c>
      <c r="K8" s="96">
        <v>2914.8</v>
      </c>
      <c r="L8" s="96">
        <v>2914.8</v>
      </c>
    </row>
    <row r="9" spans="1:12" ht="78.75" customHeight="1" thickBot="1">
      <c r="A9" s="94" t="s">
        <v>55</v>
      </c>
      <c r="B9" s="97" t="s">
        <v>56</v>
      </c>
      <c r="C9" s="96">
        <v>5456</v>
      </c>
      <c r="D9" s="96">
        <v>5218</v>
      </c>
      <c r="E9" s="96">
        <v>6164.9</v>
      </c>
      <c r="F9" s="96">
        <v>766</v>
      </c>
      <c r="G9" s="96">
        <v>2708</v>
      </c>
      <c r="H9" s="96">
        <v>4165</v>
      </c>
      <c r="I9" s="96">
        <f>E9/C9*100</f>
        <v>112.99303519061583</v>
      </c>
      <c r="J9" s="96">
        <f>E9/D9*100</f>
        <v>118.14679954005365</v>
      </c>
      <c r="K9" s="96">
        <v>6234.08</v>
      </c>
      <c r="L9" s="96">
        <v>6234.08</v>
      </c>
    </row>
    <row r="10" spans="1:12" ht="30.75" customHeight="1" thickBot="1">
      <c r="A10" s="94" t="s">
        <v>57</v>
      </c>
      <c r="B10" s="95" t="s">
        <v>58</v>
      </c>
      <c r="C10" s="96">
        <v>469</v>
      </c>
      <c r="D10" s="96">
        <f>D7+D8-D9</f>
        <v>89</v>
      </c>
      <c r="E10" s="96">
        <f>E7+E8-E9</f>
        <v>89</v>
      </c>
      <c r="F10" s="96">
        <f>F7+F8-F9</f>
        <v>0</v>
      </c>
      <c r="G10" s="96">
        <f>G7+G8-G9</f>
        <v>558.0999999999999</v>
      </c>
      <c r="H10" s="96">
        <f>H7+H8-H9</f>
        <v>418.89999999999964</v>
      </c>
      <c r="I10" s="96">
        <f aca="true" t="shared" si="0" ref="I10:I18">E10/C10*100</f>
        <v>18.976545842217483</v>
      </c>
      <c r="J10" s="96">
        <f aca="true" t="shared" si="1" ref="J10:J18">E10/D10*100</f>
        <v>100</v>
      </c>
      <c r="K10" s="96">
        <f>K7+K8-K9</f>
        <v>90.72000000000025</v>
      </c>
      <c r="L10" s="96">
        <f>L7+L8-L9</f>
        <v>90.72000000000025</v>
      </c>
    </row>
    <row r="11" spans="1:12" ht="18.75" customHeight="1" thickBot="1">
      <c r="A11" s="94" t="s">
        <v>59</v>
      </c>
      <c r="B11" s="95" t="s">
        <v>60</v>
      </c>
      <c r="C11" s="96">
        <f aca="true" t="shared" si="2" ref="C11:H11">C10/C9*100</f>
        <v>8.596041055718477</v>
      </c>
      <c r="D11" s="96">
        <f t="shared" si="2"/>
        <v>1.705634342660023</v>
      </c>
      <c r="E11" s="96">
        <f t="shared" si="2"/>
        <v>1.443656831416568</v>
      </c>
      <c r="F11" s="96">
        <f t="shared" si="2"/>
        <v>0</v>
      </c>
      <c r="G11" s="96">
        <f t="shared" si="2"/>
        <v>20.609305760709006</v>
      </c>
      <c r="H11" s="96">
        <f t="shared" si="2"/>
        <v>10.057623049219679</v>
      </c>
      <c r="I11" s="96">
        <f>I10/I9*100</f>
        <v>16.794438533494233</v>
      </c>
      <c r="J11" s="96">
        <f>J10/J9*100</f>
        <v>84.64046456552418</v>
      </c>
      <c r="K11" s="96">
        <f>K10/K9*100</f>
        <v>1.4552267535867403</v>
      </c>
      <c r="L11" s="96">
        <f>L10/L9*100</f>
        <v>1.4552267535867403</v>
      </c>
    </row>
    <row r="12" spans="1:12" ht="27.75" customHeight="1" thickBot="1">
      <c r="A12" s="94" t="s">
        <v>61</v>
      </c>
      <c r="B12" s="95" t="s">
        <v>62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/>
      <c r="J12" s="96"/>
      <c r="K12" s="96">
        <v>0</v>
      </c>
      <c r="L12" s="96">
        <v>0</v>
      </c>
    </row>
    <row r="13" spans="1:12" ht="28.5" customHeight="1" thickBot="1">
      <c r="A13" s="94" t="s">
        <v>63</v>
      </c>
      <c r="B13" s="95" t="s">
        <v>64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/>
      <c r="J13" s="96"/>
      <c r="K13" s="96">
        <v>0</v>
      </c>
      <c r="L13" s="96">
        <v>0</v>
      </c>
    </row>
    <row r="14" spans="1:12" ht="44.25" customHeight="1" thickBot="1">
      <c r="A14" s="94" t="s">
        <v>65</v>
      </c>
      <c r="B14" s="95" t="s">
        <v>66</v>
      </c>
      <c r="C14" s="96">
        <f aca="true" t="shared" si="3" ref="C14:H14">C7+C8-C9</f>
        <v>469</v>
      </c>
      <c r="D14" s="96">
        <f t="shared" si="3"/>
        <v>89</v>
      </c>
      <c r="E14" s="96">
        <f t="shared" si="3"/>
        <v>89</v>
      </c>
      <c r="F14" s="96">
        <f t="shared" si="3"/>
        <v>0</v>
      </c>
      <c r="G14" s="96">
        <f t="shared" si="3"/>
        <v>558.0999999999999</v>
      </c>
      <c r="H14" s="96">
        <f t="shared" si="3"/>
        <v>418.89999999999964</v>
      </c>
      <c r="I14" s="96">
        <f t="shared" si="0"/>
        <v>18.976545842217483</v>
      </c>
      <c r="J14" s="96">
        <f t="shared" si="1"/>
        <v>100</v>
      </c>
      <c r="K14" s="96">
        <f>K7+K8-K9</f>
        <v>90.72000000000025</v>
      </c>
      <c r="L14" s="96">
        <f>L7+L8-L9</f>
        <v>90.72000000000025</v>
      </c>
    </row>
    <row r="15" spans="1:12" ht="40.5" customHeight="1" thickBot="1">
      <c r="A15" s="94" t="s">
        <v>67</v>
      </c>
      <c r="B15" s="97" t="s">
        <v>68</v>
      </c>
      <c r="C15" s="96">
        <v>56</v>
      </c>
      <c r="D15" s="96">
        <v>54</v>
      </c>
      <c r="E15" s="96">
        <v>56</v>
      </c>
      <c r="F15" s="96"/>
      <c r="G15" s="96"/>
      <c r="H15" s="96"/>
      <c r="I15" s="96">
        <f t="shared" si="0"/>
        <v>100</v>
      </c>
      <c r="J15" s="96">
        <f t="shared" si="1"/>
        <v>103.7037037037037</v>
      </c>
      <c r="K15" s="96">
        <v>56</v>
      </c>
      <c r="L15" s="96">
        <v>56</v>
      </c>
    </row>
    <row r="16" spans="1:12" ht="81.75" customHeight="1" thickBot="1">
      <c r="A16" s="94" t="s">
        <v>69</v>
      </c>
      <c r="B16" s="95" t="s">
        <v>70</v>
      </c>
      <c r="C16" s="96">
        <f aca="true" t="shared" si="4" ref="C16:H16">C14-C15</f>
        <v>413</v>
      </c>
      <c r="D16" s="96">
        <f t="shared" si="4"/>
        <v>35</v>
      </c>
      <c r="E16" s="96">
        <f t="shared" si="4"/>
        <v>33</v>
      </c>
      <c r="F16" s="96">
        <f t="shared" si="4"/>
        <v>0</v>
      </c>
      <c r="G16" s="96">
        <f t="shared" si="4"/>
        <v>558.0999999999999</v>
      </c>
      <c r="H16" s="96">
        <f t="shared" si="4"/>
        <v>418.89999999999964</v>
      </c>
      <c r="I16" s="96">
        <f t="shared" si="0"/>
        <v>7.990314769975787</v>
      </c>
      <c r="J16" s="96">
        <f t="shared" si="1"/>
        <v>94.28571428571428</v>
      </c>
      <c r="K16" s="96">
        <f>K14-K15</f>
        <v>34.720000000000255</v>
      </c>
      <c r="L16" s="96">
        <f>L14-L15</f>
        <v>34.720000000000255</v>
      </c>
    </row>
    <row r="17" spans="1:12" ht="25.5" customHeight="1" thickBot="1">
      <c r="A17" s="94" t="s">
        <v>71</v>
      </c>
      <c r="B17" s="95" t="s">
        <v>72</v>
      </c>
      <c r="C17" s="96">
        <f aca="true" t="shared" si="5" ref="C17:H17">C16/C9*100</f>
        <v>7.569648093841643</v>
      </c>
      <c r="D17" s="96">
        <f t="shared" si="5"/>
        <v>0.6707550785741663</v>
      </c>
      <c r="E17" s="96">
        <f t="shared" si="5"/>
        <v>0.5352884880533342</v>
      </c>
      <c r="F17" s="96">
        <f t="shared" si="5"/>
        <v>0</v>
      </c>
      <c r="G17" s="96">
        <f t="shared" si="5"/>
        <v>20.609305760709006</v>
      </c>
      <c r="H17" s="96">
        <f t="shared" si="5"/>
        <v>10.057623049219679</v>
      </c>
      <c r="I17" s="96">
        <f>I16/I9*100</f>
        <v>7.071510873653733</v>
      </c>
      <c r="J17" s="96">
        <f>J16/J9*100</f>
        <v>79.80386659035136</v>
      </c>
      <c r="K17" s="96">
        <f>K16/K9*100</f>
        <v>0.556938634088755</v>
      </c>
      <c r="L17" s="96">
        <f>L16/L9*100</f>
        <v>0.556938634088755</v>
      </c>
    </row>
    <row r="18" spans="1:12" ht="55.5" customHeight="1" thickBot="1">
      <c r="A18" s="94" t="s">
        <v>73</v>
      </c>
      <c r="B18" s="95" t="s">
        <v>74</v>
      </c>
      <c r="C18" s="96">
        <f>C16*10%</f>
        <v>41.300000000000004</v>
      </c>
      <c r="D18" s="96">
        <f>D16*10%</f>
        <v>3.5</v>
      </c>
      <c r="E18" s="96">
        <f>E16*10%</f>
        <v>3.3000000000000003</v>
      </c>
      <c r="F18" s="96"/>
      <c r="G18" s="96"/>
      <c r="H18" s="96"/>
      <c r="I18" s="96">
        <f t="shared" si="0"/>
        <v>7.990314769975787</v>
      </c>
      <c r="J18" s="96">
        <f t="shared" si="1"/>
        <v>94.28571428571429</v>
      </c>
      <c r="K18" s="96">
        <f>K16*10%</f>
        <v>3.4720000000000257</v>
      </c>
      <c r="L18" s="96">
        <f>L16*10%</f>
        <v>3.4720000000000257</v>
      </c>
    </row>
    <row r="19" spans="1:12" ht="12.7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12.7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ht="12.75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ht="12.75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ht="12.75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ht="12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ht="12.75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2" ht="12.7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12" ht="12.75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12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</sheetData>
  <sheetProtection/>
  <protectedRanges>
    <protectedRange sqref="C15:H15 K15:L15" name="Диапазон4"/>
    <protectedRange sqref="K12:L13 C12:H13" name="Диапазон3"/>
    <protectedRange sqref="C7:L9 I10:J10 I12:J16 I18:J18" name="Диапазон2"/>
    <protectedRange sqref="C4:L5" name="Диапазон1"/>
  </protectedRanges>
  <mergeCells count="19">
    <mergeCell ref="A2:L2"/>
    <mergeCell ref="A3:L3"/>
    <mergeCell ref="A25:L25"/>
    <mergeCell ref="E4:E5"/>
    <mergeCell ref="F4:H4"/>
    <mergeCell ref="I4:J4"/>
    <mergeCell ref="L4:L5"/>
    <mergeCell ref="A4:A5"/>
    <mergeCell ref="B4:B5"/>
    <mergeCell ref="C4:C5"/>
    <mergeCell ref="D4:D5"/>
    <mergeCell ref="A26:L26"/>
    <mergeCell ref="A27:L27"/>
    <mergeCell ref="A28:L28"/>
    <mergeCell ref="A20:L20"/>
    <mergeCell ref="A21:L21"/>
    <mergeCell ref="A22:L22"/>
    <mergeCell ref="A23:L23"/>
    <mergeCell ref="A24:L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view="pageBreakPreview" zoomScale="60" zoomScalePageLayoutView="0" workbookViewId="0" topLeftCell="A1">
      <selection activeCell="I18" sqref="I18"/>
    </sheetView>
  </sheetViews>
  <sheetFormatPr defaultColWidth="9.00390625" defaultRowHeight="12.75"/>
  <cols>
    <col min="1" max="1" width="9.25390625" style="0" bestFit="1" customWidth="1"/>
    <col min="2" max="2" width="18.25390625" style="0" customWidth="1"/>
    <col min="3" max="4" width="12.375" style="0" customWidth="1"/>
    <col min="5" max="5" width="12.75390625" style="68" customWidth="1"/>
    <col min="6" max="6" width="10.625" style="0" customWidth="1"/>
    <col min="7" max="7" width="11.25390625" style="0" customWidth="1"/>
    <col min="8" max="8" width="13.75390625" style="0" bestFit="1" customWidth="1"/>
    <col min="9" max="9" width="10.625" style="0" customWidth="1"/>
    <col min="10" max="10" width="11.75390625" style="0" bestFit="1" customWidth="1"/>
    <col min="11" max="12" width="13.75390625" style="0" bestFit="1" customWidth="1"/>
  </cols>
  <sheetData>
    <row r="2" spans="1:12" ht="13.5">
      <c r="A2" s="142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5" ht="16.5" thickBot="1">
      <c r="A3" s="1"/>
      <c r="E3" s="76"/>
    </row>
    <row r="4" spans="1:12" ht="13.5" thickBot="1">
      <c r="A4" s="121" t="s">
        <v>28</v>
      </c>
      <c r="B4" s="121" t="s">
        <v>76</v>
      </c>
      <c r="C4" s="121" t="s">
        <v>266</v>
      </c>
      <c r="D4" s="136" t="s">
        <v>267</v>
      </c>
      <c r="E4" s="143" t="s">
        <v>268</v>
      </c>
      <c r="F4" s="131" t="s">
        <v>44</v>
      </c>
      <c r="G4" s="132"/>
      <c r="H4" s="133"/>
      <c r="I4" s="131" t="s">
        <v>45</v>
      </c>
      <c r="J4" s="133"/>
      <c r="K4" s="16" t="s">
        <v>35</v>
      </c>
      <c r="L4" s="16" t="s">
        <v>77</v>
      </c>
    </row>
    <row r="5" spans="1:12" ht="39" thickBot="1">
      <c r="A5" s="122"/>
      <c r="B5" s="122"/>
      <c r="C5" s="122"/>
      <c r="D5" s="137"/>
      <c r="E5" s="144"/>
      <c r="F5" s="18" t="s">
        <v>46</v>
      </c>
      <c r="G5" s="18" t="s">
        <v>47</v>
      </c>
      <c r="H5" s="18" t="s">
        <v>48</v>
      </c>
      <c r="I5" s="18" t="s">
        <v>49</v>
      </c>
      <c r="J5" s="18" t="s">
        <v>50</v>
      </c>
      <c r="K5" s="18" t="s">
        <v>254</v>
      </c>
      <c r="L5" s="18" t="s">
        <v>270</v>
      </c>
    </row>
    <row r="6" spans="1:12" ht="13.5" thickBot="1">
      <c r="A6" s="19">
        <v>1</v>
      </c>
      <c r="B6" s="22">
        <v>2</v>
      </c>
      <c r="C6" s="22">
        <v>3</v>
      </c>
      <c r="D6" s="69">
        <v>4</v>
      </c>
      <c r="E6" s="77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78.75" customHeight="1" thickBot="1">
      <c r="A7" s="23" t="s">
        <v>78</v>
      </c>
      <c r="B7" s="24" t="s">
        <v>79</v>
      </c>
      <c r="C7" s="25">
        <v>11</v>
      </c>
      <c r="D7" s="70">
        <v>11</v>
      </c>
      <c r="E7" s="78">
        <v>11</v>
      </c>
      <c r="F7" s="25">
        <v>11</v>
      </c>
      <c r="G7" s="25">
        <v>11</v>
      </c>
      <c r="H7" s="25">
        <v>11</v>
      </c>
      <c r="I7" s="25">
        <f>E7/C7*100</f>
        <v>100</v>
      </c>
      <c r="J7" s="25">
        <f>E7/D7*100</f>
        <v>100</v>
      </c>
      <c r="K7" s="25">
        <v>11</v>
      </c>
      <c r="L7" s="25">
        <v>11</v>
      </c>
    </row>
    <row r="8" spans="1:12" ht="15.75" thickBot="1">
      <c r="A8" s="23"/>
      <c r="B8" s="24" t="s">
        <v>80</v>
      </c>
      <c r="C8" s="25"/>
      <c r="D8" s="70"/>
      <c r="E8" s="78"/>
      <c r="F8" s="25"/>
      <c r="G8" s="25"/>
      <c r="H8" s="25"/>
      <c r="I8" s="25"/>
      <c r="J8" s="25"/>
      <c r="K8" s="25"/>
      <c r="L8" s="25"/>
    </row>
    <row r="9" spans="1:12" ht="58.5" customHeight="1" thickBot="1">
      <c r="A9" s="23"/>
      <c r="B9" s="24" t="s">
        <v>81</v>
      </c>
      <c r="C9" s="25" t="s">
        <v>82</v>
      </c>
      <c r="D9" s="70" t="s">
        <v>82</v>
      </c>
      <c r="E9" s="78" t="s">
        <v>82</v>
      </c>
      <c r="F9" s="25" t="s">
        <v>82</v>
      </c>
      <c r="G9" s="25" t="s">
        <v>82</v>
      </c>
      <c r="H9" s="25" t="s">
        <v>82</v>
      </c>
      <c r="I9" s="25">
        <f>E9/C9*100</f>
        <v>100</v>
      </c>
      <c r="J9" s="25">
        <f>E9/D9*100</f>
        <v>100</v>
      </c>
      <c r="K9" s="25" t="s">
        <v>82</v>
      </c>
      <c r="L9" s="25" t="s">
        <v>82</v>
      </c>
    </row>
    <row r="10" spans="1:12" ht="58.5" customHeight="1" thickBot="1">
      <c r="A10" s="65" t="s">
        <v>83</v>
      </c>
      <c r="B10" s="66" t="s">
        <v>84</v>
      </c>
      <c r="C10" s="67">
        <v>3120375.92</v>
      </c>
      <c r="D10" s="67">
        <f>D13+D12</f>
        <v>3255070</v>
      </c>
      <c r="E10" s="79">
        <f>E13+E12</f>
        <v>3766409.9</v>
      </c>
      <c r="F10" s="67">
        <f>F12+F13</f>
        <v>643159.93</v>
      </c>
      <c r="G10" s="67">
        <f>G12+G13</f>
        <v>1419196.18</v>
      </c>
      <c r="H10" s="67">
        <f>H12+H13</f>
        <v>3066044.45</v>
      </c>
      <c r="I10" s="67">
        <f>E10/C10*100</f>
        <v>120.70372277453032</v>
      </c>
      <c r="J10" s="67">
        <f>E10/D10*100</f>
        <v>115.70902929890909</v>
      </c>
      <c r="K10" s="67">
        <f>K12+K13</f>
        <v>3937650.2</v>
      </c>
      <c r="L10" s="67">
        <f>L12+L13</f>
        <v>3937650.2</v>
      </c>
    </row>
    <row r="11" spans="1:12" ht="15.75" thickBot="1">
      <c r="A11" s="23"/>
      <c r="B11" s="24" t="s">
        <v>80</v>
      </c>
      <c r="C11" s="48"/>
      <c r="D11" s="67"/>
      <c r="E11" s="79"/>
      <c r="F11" s="48"/>
      <c r="G11" s="48"/>
      <c r="H11" s="48"/>
      <c r="I11" s="48"/>
      <c r="J11" s="48"/>
      <c r="K11" s="48"/>
      <c r="L11" s="48"/>
    </row>
    <row r="12" spans="1:15" ht="65.25" customHeight="1" thickBot="1">
      <c r="A12" s="23"/>
      <c r="B12" s="24" t="s">
        <v>85</v>
      </c>
      <c r="C12" s="48">
        <v>2533233.6</v>
      </c>
      <c r="D12" s="67">
        <v>2562597.96</v>
      </c>
      <c r="E12" s="79">
        <v>3022987.9</v>
      </c>
      <c r="F12" s="48">
        <v>575039.13</v>
      </c>
      <c r="G12" s="48">
        <v>1148579.96</v>
      </c>
      <c r="H12" s="48">
        <v>2292429.42</v>
      </c>
      <c r="I12" s="48">
        <f>E12/C12*100</f>
        <v>119.33316769523347</v>
      </c>
      <c r="J12" s="48">
        <f>E12/D12*100</f>
        <v>117.96574988298202</v>
      </c>
      <c r="K12" s="48">
        <v>3194227.2</v>
      </c>
      <c r="L12" s="48">
        <v>3194227.2</v>
      </c>
      <c r="O12" s="92"/>
    </row>
    <row r="13" spans="1:12" ht="38.25" customHeight="1" thickBot="1">
      <c r="A13" s="23"/>
      <c r="B13" s="24" t="s">
        <v>86</v>
      </c>
      <c r="C13" s="48">
        <v>587142.32</v>
      </c>
      <c r="D13" s="67">
        <v>692472.04</v>
      </c>
      <c r="E13" s="79">
        <v>743422</v>
      </c>
      <c r="F13" s="48">
        <v>68120.8</v>
      </c>
      <c r="G13" s="48">
        <v>270616.22</v>
      </c>
      <c r="H13" s="48">
        <v>773615.03</v>
      </c>
      <c r="I13" s="48">
        <f>E13/C13*100</f>
        <v>126.61700147930064</v>
      </c>
      <c r="J13" s="48">
        <f>E13/D13*100</f>
        <v>107.35769201598377</v>
      </c>
      <c r="K13" s="48">
        <v>743423</v>
      </c>
      <c r="L13" s="48">
        <v>743423</v>
      </c>
    </row>
    <row r="14" spans="1:12" ht="60.75" thickBot="1">
      <c r="A14" s="65" t="s">
        <v>87</v>
      </c>
      <c r="B14" s="66" t="s">
        <v>88</v>
      </c>
      <c r="C14" s="67">
        <f>C10/C7/12</f>
        <v>23639.211515151514</v>
      </c>
      <c r="D14" s="67">
        <f>D10/D7/12</f>
        <v>24659.621212121212</v>
      </c>
      <c r="E14" s="79">
        <f>E10/E7/12</f>
        <v>28533.40833333333</v>
      </c>
      <c r="F14" s="67">
        <f>F10/F7/3</f>
        <v>19489.69484848485</v>
      </c>
      <c r="G14" s="67">
        <f>G10/G7/6</f>
        <v>21502.972424242424</v>
      </c>
      <c r="H14" s="67">
        <f>H10/H7/9</f>
        <v>30970.14595959596</v>
      </c>
      <c r="I14" s="67">
        <f>E14/C14*100</f>
        <v>120.70372277453032</v>
      </c>
      <c r="J14" s="67">
        <f>E14/D14*100</f>
        <v>115.70902929890907</v>
      </c>
      <c r="K14" s="67">
        <f>K10/K7/12</f>
        <v>29830.683333333334</v>
      </c>
      <c r="L14" s="67">
        <f>L10/L7/12</f>
        <v>29830.683333333334</v>
      </c>
    </row>
    <row r="15" spans="1:12" ht="69.75" customHeight="1" thickBot="1">
      <c r="A15" s="65" t="s">
        <v>89</v>
      </c>
      <c r="B15" s="66" t="s">
        <v>90</v>
      </c>
      <c r="C15" s="67">
        <f>C16+C18</f>
        <v>44130.67</v>
      </c>
      <c r="D15" s="67">
        <f>D16+D18</f>
        <v>48880</v>
      </c>
      <c r="E15" s="79">
        <f>E18+E16</f>
        <v>50836.67</v>
      </c>
      <c r="F15" s="67">
        <f>F16+F18</f>
        <v>50836.67</v>
      </c>
      <c r="G15" s="67">
        <f>G16+G18</f>
        <v>50836.67</v>
      </c>
      <c r="H15" s="67">
        <f>H16+H18</f>
        <v>50836.67</v>
      </c>
      <c r="I15" s="67">
        <f>E15/C15*100</f>
        <v>115.19578107470383</v>
      </c>
      <c r="J15" s="67">
        <f>E15/D15*100</f>
        <v>104.00300736497545</v>
      </c>
      <c r="K15" s="67">
        <f>K16+K18</f>
        <v>50836.67</v>
      </c>
      <c r="L15" s="67">
        <f>L16+L18</f>
        <v>50836.67</v>
      </c>
    </row>
    <row r="16" spans="1:12" ht="15">
      <c r="A16" s="145"/>
      <c r="B16" s="26" t="s">
        <v>91</v>
      </c>
      <c r="C16" s="134">
        <v>28200</v>
      </c>
      <c r="D16" s="138">
        <v>29328</v>
      </c>
      <c r="E16" s="140">
        <v>30502</v>
      </c>
      <c r="F16" s="134">
        <v>30502</v>
      </c>
      <c r="G16" s="134">
        <v>30502</v>
      </c>
      <c r="H16" s="134">
        <v>30502</v>
      </c>
      <c r="I16" s="134">
        <f>E16/C16*100</f>
        <v>108.1631205673759</v>
      </c>
      <c r="J16" s="134">
        <f>E16/D16*100</f>
        <v>104.00300054555373</v>
      </c>
      <c r="K16" s="134">
        <v>30502</v>
      </c>
      <c r="L16" s="134">
        <v>30502</v>
      </c>
    </row>
    <row r="17" spans="1:12" ht="29.25" customHeight="1" thickBot="1">
      <c r="A17" s="146"/>
      <c r="B17" s="24" t="s">
        <v>92</v>
      </c>
      <c r="C17" s="135"/>
      <c r="D17" s="139"/>
      <c r="E17" s="141"/>
      <c r="F17" s="135"/>
      <c r="G17" s="135"/>
      <c r="H17" s="135"/>
      <c r="I17" s="135"/>
      <c r="J17" s="135"/>
      <c r="K17" s="135"/>
      <c r="L17" s="135"/>
    </row>
    <row r="18" spans="1:12" ht="15.75" thickBot="1">
      <c r="A18" s="27"/>
      <c r="B18" s="24" t="s">
        <v>93</v>
      </c>
      <c r="C18" s="48">
        <v>15930.67</v>
      </c>
      <c r="D18" s="67">
        <v>19552</v>
      </c>
      <c r="E18" s="79">
        <v>20334.67</v>
      </c>
      <c r="F18" s="48">
        <v>20334.67</v>
      </c>
      <c r="G18" s="48">
        <v>20334.67</v>
      </c>
      <c r="H18" s="48">
        <v>20334.67</v>
      </c>
      <c r="I18" s="48">
        <f>E18/C18*100</f>
        <v>127.64478832340384</v>
      </c>
      <c r="J18" s="48">
        <f>E18/D18*100</f>
        <v>104.00301759410802</v>
      </c>
      <c r="K18" s="48">
        <v>20334.67</v>
      </c>
      <c r="L18" s="48">
        <v>20334.67</v>
      </c>
    </row>
    <row r="19" ht="12.75">
      <c r="A19" s="28"/>
    </row>
    <row r="20" ht="12.75">
      <c r="A20" s="29"/>
    </row>
    <row r="21" ht="13.5">
      <c r="A21" s="21"/>
    </row>
  </sheetData>
  <sheetProtection/>
  <mergeCells count="19">
    <mergeCell ref="A2:L2"/>
    <mergeCell ref="I16:I17"/>
    <mergeCell ref="J16:J17"/>
    <mergeCell ref="K16:K17"/>
    <mergeCell ref="L16:L17"/>
    <mergeCell ref="E4:E5"/>
    <mergeCell ref="F4:H4"/>
    <mergeCell ref="I4:J4"/>
    <mergeCell ref="A16:A17"/>
    <mergeCell ref="C16:C17"/>
    <mergeCell ref="H16:H17"/>
    <mergeCell ref="A4:A5"/>
    <mergeCell ref="B4:B5"/>
    <mergeCell ref="C4:C5"/>
    <mergeCell ref="D4:D5"/>
    <mergeCell ref="D16:D17"/>
    <mergeCell ref="E16:E17"/>
    <mergeCell ref="F16:F17"/>
    <mergeCell ref="G16:G1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K9" sqref="K9"/>
    </sheetView>
  </sheetViews>
  <sheetFormatPr defaultColWidth="9.00390625" defaultRowHeight="12.75"/>
  <cols>
    <col min="2" max="2" width="29.875" style="0" customWidth="1"/>
  </cols>
  <sheetData>
    <row r="2" spans="1:12" ht="13.5">
      <c r="A2" s="142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16.5" thickBot="1">
      <c r="A3" s="1"/>
    </row>
    <row r="4" spans="1:12" ht="30.75" thickBot="1">
      <c r="A4" s="145" t="s">
        <v>28</v>
      </c>
      <c r="B4" s="145" t="s">
        <v>43</v>
      </c>
      <c r="C4" s="145" t="s">
        <v>271</v>
      </c>
      <c r="D4" s="145" t="s">
        <v>272</v>
      </c>
      <c r="E4" s="145" t="s">
        <v>268</v>
      </c>
      <c r="F4" s="147" t="s">
        <v>44</v>
      </c>
      <c r="G4" s="148"/>
      <c r="H4" s="149"/>
      <c r="I4" s="147" t="s">
        <v>45</v>
      </c>
      <c r="J4" s="149"/>
      <c r="K4" s="30" t="s">
        <v>35</v>
      </c>
      <c r="L4" s="145" t="s">
        <v>273</v>
      </c>
    </row>
    <row r="5" spans="1:12" ht="45.75" thickBot="1">
      <c r="A5" s="146"/>
      <c r="B5" s="146"/>
      <c r="C5" s="146"/>
      <c r="D5" s="146"/>
      <c r="E5" s="146"/>
      <c r="F5" s="25" t="s">
        <v>46</v>
      </c>
      <c r="G5" s="25" t="s">
        <v>47</v>
      </c>
      <c r="H5" s="25" t="s">
        <v>48</v>
      </c>
      <c r="I5" s="25" t="s">
        <v>49</v>
      </c>
      <c r="J5" s="25" t="s">
        <v>50</v>
      </c>
      <c r="K5" s="25" t="s">
        <v>254</v>
      </c>
      <c r="L5" s="146"/>
    </row>
    <row r="6" spans="1:12" ht="13.5" thickBo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</row>
    <row r="7" spans="1:12" ht="46.5" customHeight="1" thickBot="1">
      <c r="A7" s="23" t="s">
        <v>95</v>
      </c>
      <c r="B7" s="25" t="s">
        <v>96</v>
      </c>
      <c r="C7" s="48">
        <v>0</v>
      </c>
      <c r="D7" s="67">
        <v>0</v>
      </c>
      <c r="E7" s="80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</row>
    <row r="8" spans="1:12" ht="58.5" customHeight="1" thickBot="1">
      <c r="A8" s="23" t="s">
        <v>159</v>
      </c>
      <c r="B8" s="25" t="s">
        <v>97</v>
      </c>
      <c r="C8" s="91">
        <v>413</v>
      </c>
      <c r="D8" s="91">
        <v>35</v>
      </c>
      <c r="E8" s="91">
        <v>33</v>
      </c>
      <c r="F8" s="91">
        <v>0</v>
      </c>
      <c r="G8" s="91">
        <v>0</v>
      </c>
      <c r="H8" s="91">
        <v>0</v>
      </c>
      <c r="I8" s="91">
        <f>E8/C8*100</f>
        <v>7.990314769975787</v>
      </c>
      <c r="J8" s="91">
        <f>E8/D8*100</f>
        <v>94.28571428571428</v>
      </c>
      <c r="K8" s="91">
        <v>34.72</v>
      </c>
      <c r="L8" s="91">
        <v>34.72</v>
      </c>
    </row>
    <row r="9" spans="1:12" ht="54.75" customHeight="1" thickBot="1">
      <c r="A9" s="23" t="s">
        <v>98</v>
      </c>
      <c r="B9" s="25" t="s">
        <v>99</v>
      </c>
      <c r="C9" s="48">
        <v>0</v>
      </c>
      <c r="D9" s="67">
        <v>0</v>
      </c>
      <c r="E9" s="80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spans="1:12" ht="39.75" customHeight="1" thickBot="1">
      <c r="A10" s="23" t="s">
        <v>100</v>
      </c>
      <c r="B10" s="25" t="s">
        <v>101</v>
      </c>
      <c r="C10" s="48">
        <v>0</v>
      </c>
      <c r="D10" s="67">
        <v>0</v>
      </c>
      <c r="E10" s="80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2" ht="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</sheetData>
  <sheetProtection/>
  <mergeCells count="9">
    <mergeCell ref="A2:L2"/>
    <mergeCell ref="E4:E5"/>
    <mergeCell ref="F4:H4"/>
    <mergeCell ref="I4:J4"/>
    <mergeCell ref="L4:L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60" zoomScalePageLayoutView="0" workbookViewId="0" topLeftCell="A1">
      <selection activeCell="A79" sqref="A79:F97"/>
    </sheetView>
  </sheetViews>
  <sheetFormatPr defaultColWidth="9.00390625" defaultRowHeight="12.75"/>
  <cols>
    <col min="1" max="1" width="6.375" style="0" customWidth="1"/>
    <col min="2" max="2" width="19.25390625" style="0" customWidth="1"/>
    <col min="3" max="3" width="19.00390625" style="0" customWidth="1"/>
    <col min="4" max="4" width="15.625" style="0" customWidth="1"/>
    <col min="5" max="5" width="9.25390625" style="0" customWidth="1"/>
    <col min="6" max="6" width="14.75390625" style="0" customWidth="1"/>
  </cols>
  <sheetData>
    <row r="1" spans="1:6" ht="13.5">
      <c r="A1" s="151" t="s">
        <v>102</v>
      </c>
      <c r="B1" s="151"/>
      <c r="C1" s="151"/>
      <c r="D1" s="151"/>
      <c r="E1" s="151"/>
      <c r="F1" s="151"/>
    </row>
    <row r="2" spans="1:6" ht="13.5">
      <c r="A2" s="151" t="s">
        <v>103</v>
      </c>
      <c r="B2" s="151"/>
      <c r="C2" s="151"/>
      <c r="D2" s="151"/>
      <c r="E2" s="151"/>
      <c r="F2" s="151"/>
    </row>
    <row r="3" spans="1:6" ht="13.5">
      <c r="A3" s="151" t="s">
        <v>104</v>
      </c>
      <c r="B3" s="151"/>
      <c r="C3" s="151"/>
      <c r="D3" s="151"/>
      <c r="E3" s="151"/>
      <c r="F3" s="151"/>
    </row>
    <row r="4" spans="1:6" ht="13.5">
      <c r="A4" s="151" t="s">
        <v>105</v>
      </c>
      <c r="B4" s="151"/>
      <c r="C4" s="151"/>
      <c r="D4" s="151"/>
      <c r="E4" s="151"/>
      <c r="F4" s="151"/>
    </row>
    <row r="5" spans="1:6" ht="13.5">
      <c r="A5" s="151" t="s">
        <v>106</v>
      </c>
      <c r="B5" s="151"/>
      <c r="C5" s="151"/>
      <c r="D5" s="151"/>
      <c r="E5" s="151"/>
      <c r="F5" s="151"/>
    </row>
    <row r="6" ht="13.5">
      <c r="A6" s="2"/>
    </row>
    <row r="7" spans="1:6" ht="13.5">
      <c r="A7" s="105" t="s">
        <v>107</v>
      </c>
      <c r="B7" s="105"/>
      <c r="C7" s="105"/>
      <c r="D7" s="105"/>
      <c r="E7" s="105"/>
      <c r="F7" s="105"/>
    </row>
    <row r="8" spans="1:6" ht="13.5">
      <c r="A8" s="105" t="s">
        <v>291</v>
      </c>
      <c r="B8" s="105"/>
      <c r="C8" s="105"/>
      <c r="D8" s="105"/>
      <c r="E8" s="105"/>
      <c r="F8" s="105"/>
    </row>
    <row r="9" ht="16.5" thickBot="1">
      <c r="A9" s="1"/>
    </row>
    <row r="10" spans="1:6" ht="50.25" customHeight="1" thickBot="1">
      <c r="A10" s="33" t="s">
        <v>28</v>
      </c>
      <c r="B10" s="15" t="s">
        <v>108</v>
      </c>
      <c r="C10" s="15" t="s">
        <v>109</v>
      </c>
      <c r="D10" s="34" t="s">
        <v>110</v>
      </c>
      <c r="E10" s="15" t="s">
        <v>111</v>
      </c>
      <c r="F10" s="15" t="s">
        <v>112</v>
      </c>
    </row>
    <row r="11" spans="1:6" ht="13.5" thickBot="1">
      <c r="A11" s="131" t="s">
        <v>113</v>
      </c>
      <c r="B11" s="132"/>
      <c r="C11" s="132"/>
      <c r="D11" s="132"/>
      <c r="E11" s="132"/>
      <c r="F11" s="133"/>
    </row>
    <row r="12" spans="1:6" ht="13.5" thickBot="1">
      <c r="A12" s="131" t="s">
        <v>240</v>
      </c>
      <c r="B12" s="132"/>
      <c r="C12" s="132"/>
      <c r="D12" s="132"/>
      <c r="E12" s="132"/>
      <c r="F12" s="133"/>
    </row>
    <row r="13" spans="1:6" ht="62.25" customHeight="1" thickBot="1">
      <c r="A13" s="55">
        <v>1</v>
      </c>
      <c r="B13" s="49" t="s">
        <v>233</v>
      </c>
      <c r="C13" s="33" t="s">
        <v>179</v>
      </c>
      <c r="D13" s="73" t="s">
        <v>256</v>
      </c>
      <c r="E13" s="33" t="s">
        <v>117</v>
      </c>
      <c r="F13" s="54">
        <v>1.5</v>
      </c>
    </row>
    <row r="14" spans="1:6" ht="63" customHeight="1" thickBot="1">
      <c r="A14" s="55">
        <v>2</v>
      </c>
      <c r="B14" s="49" t="s">
        <v>235</v>
      </c>
      <c r="C14" s="33" t="s">
        <v>179</v>
      </c>
      <c r="D14" s="73" t="s">
        <v>256</v>
      </c>
      <c r="E14" s="33" t="s">
        <v>117</v>
      </c>
      <c r="F14" s="56" t="s">
        <v>234</v>
      </c>
    </row>
    <row r="15" spans="1:6" ht="63" customHeight="1" thickBot="1">
      <c r="A15" s="55">
        <v>3</v>
      </c>
      <c r="B15" s="49" t="s">
        <v>236</v>
      </c>
      <c r="C15" s="33" t="s">
        <v>179</v>
      </c>
      <c r="D15" s="73" t="s">
        <v>256</v>
      </c>
      <c r="E15" s="33" t="s">
        <v>117</v>
      </c>
      <c r="F15" s="56" t="s">
        <v>237</v>
      </c>
    </row>
    <row r="16" spans="1:6" ht="64.5" customHeight="1" thickBot="1">
      <c r="A16" s="55">
        <v>4</v>
      </c>
      <c r="B16" s="49" t="s">
        <v>238</v>
      </c>
      <c r="C16" s="33" t="s">
        <v>179</v>
      </c>
      <c r="D16" s="73" t="s">
        <v>256</v>
      </c>
      <c r="E16" s="33" t="s">
        <v>117</v>
      </c>
      <c r="F16" s="56" t="s">
        <v>239</v>
      </c>
    </row>
    <row r="17" spans="1:6" ht="64.5" customHeight="1" thickBot="1">
      <c r="A17" s="17">
        <v>5</v>
      </c>
      <c r="B17" s="49" t="s">
        <v>230</v>
      </c>
      <c r="C17" s="33" t="s">
        <v>179</v>
      </c>
      <c r="D17" s="73" t="s">
        <v>256</v>
      </c>
      <c r="E17" s="33" t="s">
        <v>117</v>
      </c>
      <c r="F17" s="54" t="s">
        <v>173</v>
      </c>
    </row>
    <row r="18" spans="1:6" ht="64.5" customHeight="1" thickBot="1">
      <c r="A18" s="33">
        <v>6</v>
      </c>
      <c r="B18" s="33" t="s">
        <v>183</v>
      </c>
      <c r="C18" s="33" t="s">
        <v>179</v>
      </c>
      <c r="D18" s="73" t="s">
        <v>256</v>
      </c>
      <c r="E18" s="33" t="s">
        <v>184</v>
      </c>
      <c r="F18" s="56" t="s">
        <v>185</v>
      </c>
    </row>
    <row r="19" spans="1:6" ht="64.5" customHeight="1" thickBot="1">
      <c r="A19" s="33">
        <v>7</v>
      </c>
      <c r="B19" s="33" t="s">
        <v>186</v>
      </c>
      <c r="C19" s="33" t="s">
        <v>179</v>
      </c>
      <c r="D19" s="73" t="s">
        <v>256</v>
      </c>
      <c r="E19" s="33" t="s">
        <v>117</v>
      </c>
      <c r="F19" s="56" t="s">
        <v>187</v>
      </c>
    </row>
    <row r="20" spans="1:6" ht="66.75" customHeight="1" thickBot="1">
      <c r="A20" s="33">
        <v>8</v>
      </c>
      <c r="B20" s="33" t="s">
        <v>243</v>
      </c>
      <c r="C20" s="33" t="s">
        <v>179</v>
      </c>
      <c r="D20" s="73" t="s">
        <v>256</v>
      </c>
      <c r="E20" s="33" t="s">
        <v>117</v>
      </c>
      <c r="F20" s="56" t="s">
        <v>188</v>
      </c>
    </row>
    <row r="21" spans="1:6" ht="64.5" customHeight="1" thickBot="1">
      <c r="A21" s="33">
        <v>9</v>
      </c>
      <c r="B21" s="33" t="s">
        <v>244</v>
      </c>
      <c r="C21" s="33" t="s">
        <v>179</v>
      </c>
      <c r="D21" s="73" t="s">
        <v>256</v>
      </c>
      <c r="E21" s="33" t="s">
        <v>117</v>
      </c>
      <c r="F21" s="56" t="s">
        <v>189</v>
      </c>
    </row>
    <row r="22" spans="1:6" ht="66" customHeight="1" thickBot="1">
      <c r="A22" s="33">
        <v>10</v>
      </c>
      <c r="B22" s="20" t="s">
        <v>245</v>
      </c>
      <c r="C22" s="33" t="s">
        <v>179</v>
      </c>
      <c r="D22" s="73" t="s">
        <v>256</v>
      </c>
      <c r="E22" s="33" t="s">
        <v>117</v>
      </c>
      <c r="F22" s="56" t="s">
        <v>190</v>
      </c>
    </row>
    <row r="23" spans="1:6" ht="64.5" customHeight="1" thickBot="1">
      <c r="A23" s="33">
        <v>11</v>
      </c>
      <c r="B23" s="49" t="s">
        <v>246</v>
      </c>
      <c r="C23" s="33" t="s">
        <v>179</v>
      </c>
      <c r="D23" s="73" t="s">
        <v>256</v>
      </c>
      <c r="E23" s="33" t="s">
        <v>117</v>
      </c>
      <c r="F23" s="56" t="s">
        <v>191</v>
      </c>
    </row>
    <row r="24" spans="1:6" ht="68.25" customHeight="1" thickBot="1">
      <c r="A24" s="33">
        <v>12</v>
      </c>
      <c r="B24" s="49" t="s">
        <v>247</v>
      </c>
      <c r="C24" s="33" t="s">
        <v>179</v>
      </c>
      <c r="D24" s="73" t="s">
        <v>256</v>
      </c>
      <c r="E24" s="33" t="s">
        <v>117</v>
      </c>
      <c r="F24" s="56" t="s">
        <v>191</v>
      </c>
    </row>
    <row r="25" spans="1:6" ht="66" customHeight="1" thickBot="1">
      <c r="A25" s="33">
        <v>13</v>
      </c>
      <c r="B25" s="49" t="s">
        <v>248</v>
      </c>
      <c r="C25" s="33" t="s">
        <v>179</v>
      </c>
      <c r="D25" s="73" t="s">
        <v>256</v>
      </c>
      <c r="E25" s="33" t="s">
        <v>117</v>
      </c>
      <c r="F25" s="56" t="s">
        <v>192</v>
      </c>
    </row>
    <row r="26" spans="1:6" ht="65.25" customHeight="1" thickBot="1">
      <c r="A26" s="33">
        <v>14</v>
      </c>
      <c r="B26" s="49" t="s">
        <v>249</v>
      </c>
      <c r="C26" s="33" t="s">
        <v>179</v>
      </c>
      <c r="D26" s="73" t="s">
        <v>256</v>
      </c>
      <c r="E26" s="33" t="s">
        <v>117</v>
      </c>
      <c r="F26" s="56" t="s">
        <v>192</v>
      </c>
    </row>
    <row r="27" spans="1:6" ht="64.5" customHeight="1" thickBot="1">
      <c r="A27" s="33">
        <v>15</v>
      </c>
      <c r="B27" s="49" t="s">
        <v>250</v>
      </c>
      <c r="C27" s="33" t="s">
        <v>179</v>
      </c>
      <c r="D27" s="73" t="s">
        <v>256</v>
      </c>
      <c r="E27" s="33" t="s">
        <v>117</v>
      </c>
      <c r="F27" s="56" t="s">
        <v>193</v>
      </c>
    </row>
    <row r="28" spans="1:6" ht="63" customHeight="1" thickBot="1">
      <c r="A28" s="33">
        <v>16</v>
      </c>
      <c r="B28" s="49" t="s">
        <v>251</v>
      </c>
      <c r="C28" s="33" t="s">
        <v>179</v>
      </c>
      <c r="D28" s="73" t="s">
        <v>256</v>
      </c>
      <c r="E28" s="33" t="s">
        <v>117</v>
      </c>
      <c r="F28" s="56" t="s">
        <v>194</v>
      </c>
    </row>
    <row r="29" spans="1:6" ht="72" customHeight="1" thickBot="1">
      <c r="A29" s="33">
        <v>17</v>
      </c>
      <c r="B29" s="49" t="s">
        <v>252</v>
      </c>
      <c r="C29" s="33" t="s">
        <v>179</v>
      </c>
      <c r="D29" s="73" t="s">
        <v>256</v>
      </c>
      <c r="E29" s="33" t="s">
        <v>117</v>
      </c>
      <c r="F29" s="56" t="s">
        <v>195</v>
      </c>
    </row>
    <row r="30" spans="1:6" ht="56.25" customHeight="1" thickBot="1">
      <c r="A30" s="33">
        <v>18</v>
      </c>
      <c r="B30" s="49" t="s">
        <v>196</v>
      </c>
      <c r="C30" s="33" t="s">
        <v>179</v>
      </c>
      <c r="D30" s="73" t="s">
        <v>256</v>
      </c>
      <c r="E30" s="33" t="s">
        <v>117</v>
      </c>
      <c r="F30" s="54" t="s">
        <v>191</v>
      </c>
    </row>
    <row r="31" spans="1:6" ht="63" customHeight="1" thickBot="1">
      <c r="A31" s="33">
        <v>19</v>
      </c>
      <c r="B31" s="20" t="s">
        <v>197</v>
      </c>
      <c r="C31" s="33" t="s">
        <v>179</v>
      </c>
      <c r="D31" s="73" t="s">
        <v>256</v>
      </c>
      <c r="E31" s="33" t="s">
        <v>117</v>
      </c>
      <c r="F31" s="56" t="s">
        <v>192</v>
      </c>
    </row>
    <row r="32" spans="1:6" ht="64.5" customHeight="1" thickBot="1">
      <c r="A32" s="33">
        <v>20</v>
      </c>
      <c r="B32" s="49" t="s">
        <v>198</v>
      </c>
      <c r="C32" s="33" t="s">
        <v>179</v>
      </c>
      <c r="D32" s="73" t="s">
        <v>256</v>
      </c>
      <c r="E32" s="33" t="s">
        <v>117</v>
      </c>
      <c r="F32" s="56" t="s">
        <v>192</v>
      </c>
    </row>
    <row r="33" spans="1:6" ht="64.5" customHeight="1" thickBot="1">
      <c r="A33" s="33">
        <v>21</v>
      </c>
      <c r="B33" s="49" t="s">
        <v>199</v>
      </c>
      <c r="C33" s="33" t="s">
        <v>179</v>
      </c>
      <c r="D33" s="73" t="s">
        <v>256</v>
      </c>
      <c r="E33" s="33" t="s">
        <v>117</v>
      </c>
      <c r="F33" s="56" t="s">
        <v>193</v>
      </c>
    </row>
    <row r="34" spans="1:6" ht="63" customHeight="1" thickBot="1">
      <c r="A34" s="33">
        <v>22</v>
      </c>
      <c r="B34" s="49" t="s">
        <v>200</v>
      </c>
      <c r="C34" s="33" t="s">
        <v>179</v>
      </c>
      <c r="D34" s="73" t="s">
        <v>256</v>
      </c>
      <c r="E34" s="33" t="s">
        <v>117</v>
      </c>
      <c r="F34" s="56" t="s">
        <v>193</v>
      </c>
    </row>
    <row r="35" spans="1:6" ht="66.75" customHeight="1" thickBot="1">
      <c r="A35" s="33">
        <v>23</v>
      </c>
      <c r="B35" s="49" t="s">
        <v>201</v>
      </c>
      <c r="C35" s="33" t="s">
        <v>179</v>
      </c>
      <c r="D35" s="73" t="s">
        <v>256</v>
      </c>
      <c r="E35" s="33" t="s">
        <v>117</v>
      </c>
      <c r="F35" s="56" t="s">
        <v>194</v>
      </c>
    </row>
    <row r="36" spans="1:6" ht="63" customHeight="1" thickBot="1">
      <c r="A36" s="33">
        <v>24</v>
      </c>
      <c r="B36" s="49" t="s">
        <v>202</v>
      </c>
      <c r="C36" s="33" t="s">
        <v>179</v>
      </c>
      <c r="D36" s="73" t="s">
        <v>256</v>
      </c>
      <c r="E36" s="33" t="s">
        <v>117</v>
      </c>
      <c r="F36" s="56" t="s">
        <v>194</v>
      </c>
    </row>
    <row r="37" spans="1:6" ht="63.75" customHeight="1" thickBot="1">
      <c r="A37" s="33">
        <v>25</v>
      </c>
      <c r="B37" s="49" t="s">
        <v>203</v>
      </c>
      <c r="C37" s="33" t="s">
        <v>179</v>
      </c>
      <c r="D37" s="73" t="s">
        <v>256</v>
      </c>
      <c r="E37" s="33" t="s">
        <v>117</v>
      </c>
      <c r="F37" s="56" t="s">
        <v>204</v>
      </c>
    </row>
    <row r="38" spans="1:6" ht="64.5" customHeight="1" thickBot="1">
      <c r="A38" s="33">
        <v>26</v>
      </c>
      <c r="B38" s="49" t="s">
        <v>205</v>
      </c>
      <c r="C38" s="33" t="s">
        <v>179</v>
      </c>
      <c r="D38" s="73" t="s">
        <v>256</v>
      </c>
      <c r="E38" s="33" t="s">
        <v>117</v>
      </c>
      <c r="F38" s="56" t="s">
        <v>204</v>
      </c>
    </row>
    <row r="39" spans="1:6" ht="65.25" customHeight="1" thickBot="1">
      <c r="A39" s="33">
        <v>27</v>
      </c>
      <c r="B39" s="20" t="s">
        <v>206</v>
      </c>
      <c r="C39" s="33" t="s">
        <v>179</v>
      </c>
      <c r="D39" s="73" t="s">
        <v>256</v>
      </c>
      <c r="E39" s="33" t="s">
        <v>117</v>
      </c>
      <c r="F39" s="56" t="s">
        <v>207</v>
      </c>
    </row>
    <row r="40" spans="1:6" ht="22.5" customHeight="1" thickBot="1">
      <c r="A40" s="150" t="s">
        <v>242</v>
      </c>
      <c r="B40" s="150"/>
      <c r="C40" s="150"/>
      <c r="D40" s="150"/>
      <c r="E40" s="150"/>
      <c r="F40" s="150"/>
    </row>
    <row r="41" spans="1:6" ht="69" customHeight="1" thickBot="1">
      <c r="A41" s="33">
        <v>28</v>
      </c>
      <c r="B41" s="20" t="s">
        <v>208</v>
      </c>
      <c r="C41" s="33" t="s">
        <v>179</v>
      </c>
      <c r="D41" s="73" t="s">
        <v>256</v>
      </c>
      <c r="E41" s="33" t="s">
        <v>117</v>
      </c>
      <c r="F41" s="56" t="s">
        <v>180</v>
      </c>
    </row>
    <row r="42" spans="1:6" ht="63.75" customHeight="1" thickBot="1">
      <c r="A42" s="33">
        <v>29</v>
      </c>
      <c r="B42" s="20" t="s">
        <v>181</v>
      </c>
      <c r="C42" s="17" t="s">
        <v>179</v>
      </c>
      <c r="D42" s="73" t="s">
        <v>256</v>
      </c>
      <c r="E42" s="33" t="s">
        <v>117</v>
      </c>
      <c r="F42" s="56" t="s">
        <v>182</v>
      </c>
    </row>
    <row r="43" spans="1:6" ht="62.25" customHeight="1" thickBot="1">
      <c r="A43" s="33">
        <v>30</v>
      </c>
      <c r="B43" s="20" t="s">
        <v>209</v>
      </c>
      <c r="C43" s="33" t="s">
        <v>179</v>
      </c>
      <c r="D43" s="73" t="s">
        <v>256</v>
      </c>
      <c r="E43" s="33" t="s">
        <v>117</v>
      </c>
      <c r="F43" s="56" t="s">
        <v>210</v>
      </c>
    </row>
    <row r="44" spans="1:6" ht="63" customHeight="1" thickBot="1">
      <c r="A44" s="33">
        <v>31</v>
      </c>
      <c r="B44" s="49" t="s">
        <v>211</v>
      </c>
      <c r="C44" s="17" t="s">
        <v>179</v>
      </c>
      <c r="D44" s="11" t="s">
        <v>256</v>
      </c>
      <c r="E44" s="33" t="s">
        <v>117</v>
      </c>
      <c r="F44" s="56" t="s">
        <v>212</v>
      </c>
    </row>
    <row r="45" spans="1:6" ht="65.25" customHeight="1" thickBot="1">
      <c r="A45" s="33">
        <v>32</v>
      </c>
      <c r="B45" s="49" t="s">
        <v>213</v>
      </c>
      <c r="C45" s="17" t="s">
        <v>179</v>
      </c>
      <c r="D45" s="11" t="s">
        <v>256</v>
      </c>
      <c r="E45" s="33" t="s">
        <v>117</v>
      </c>
      <c r="F45" s="54" t="s">
        <v>210</v>
      </c>
    </row>
    <row r="46" spans="1:6" ht="60" customHeight="1" thickBot="1">
      <c r="A46" s="33">
        <v>33</v>
      </c>
      <c r="B46" s="49" t="s">
        <v>214</v>
      </c>
      <c r="C46" s="17" t="s">
        <v>179</v>
      </c>
      <c r="D46" s="11" t="s">
        <v>256</v>
      </c>
      <c r="E46" s="33" t="s">
        <v>117</v>
      </c>
      <c r="F46" s="56" t="s">
        <v>212</v>
      </c>
    </row>
    <row r="47" spans="1:6" ht="63.75" customHeight="1" thickBot="1">
      <c r="A47" s="33">
        <v>34</v>
      </c>
      <c r="B47" s="49" t="s">
        <v>215</v>
      </c>
      <c r="C47" s="17" t="s">
        <v>179</v>
      </c>
      <c r="D47" s="11" t="s">
        <v>256</v>
      </c>
      <c r="E47" s="33" t="s">
        <v>117</v>
      </c>
      <c r="F47" s="56" t="s">
        <v>210</v>
      </c>
    </row>
    <row r="48" spans="1:6" ht="52.5" customHeight="1" thickBot="1">
      <c r="A48" s="33">
        <v>35</v>
      </c>
      <c r="B48" s="49" t="s">
        <v>216</v>
      </c>
      <c r="C48" s="17" t="s">
        <v>179</v>
      </c>
      <c r="D48" s="11" t="s">
        <v>256</v>
      </c>
      <c r="E48" s="33" t="s">
        <v>117</v>
      </c>
      <c r="F48" s="56" t="s">
        <v>212</v>
      </c>
    </row>
    <row r="49" spans="1:6" ht="60.75" customHeight="1" thickBot="1">
      <c r="A49" s="33">
        <v>36</v>
      </c>
      <c r="B49" s="49" t="s">
        <v>217</v>
      </c>
      <c r="C49" s="17" t="s">
        <v>179</v>
      </c>
      <c r="D49" s="11" t="s">
        <v>256</v>
      </c>
      <c r="E49" s="33" t="s">
        <v>117</v>
      </c>
      <c r="F49" s="56">
        <v>100</v>
      </c>
    </row>
    <row r="50" spans="1:6" ht="68.25" customHeight="1" thickBot="1">
      <c r="A50" s="33">
        <v>37</v>
      </c>
      <c r="B50" s="49" t="s">
        <v>218</v>
      </c>
      <c r="C50" s="33" t="s">
        <v>179</v>
      </c>
      <c r="D50" s="11" t="s">
        <v>256</v>
      </c>
      <c r="E50" s="33" t="s">
        <v>117</v>
      </c>
      <c r="F50" s="56" t="s">
        <v>219</v>
      </c>
    </row>
    <row r="51" spans="1:6" ht="65.25" customHeight="1" thickBot="1">
      <c r="A51" s="33">
        <v>38</v>
      </c>
      <c r="B51" s="49" t="s">
        <v>220</v>
      </c>
      <c r="C51" s="33" t="s">
        <v>179</v>
      </c>
      <c r="D51" s="11" t="s">
        <v>256</v>
      </c>
      <c r="E51" s="33" t="s">
        <v>117</v>
      </c>
      <c r="F51" s="56" t="s">
        <v>188</v>
      </c>
    </row>
    <row r="52" spans="1:6" ht="63.75" customHeight="1" thickBot="1">
      <c r="A52" s="33">
        <v>39</v>
      </c>
      <c r="B52" s="49" t="s">
        <v>221</v>
      </c>
      <c r="C52" s="33" t="s">
        <v>179</v>
      </c>
      <c r="D52" s="11" t="s">
        <v>256</v>
      </c>
      <c r="E52" s="33" t="s">
        <v>117</v>
      </c>
      <c r="F52" s="56" t="s">
        <v>222</v>
      </c>
    </row>
    <row r="53" spans="1:6" ht="66.75" customHeight="1" thickBot="1">
      <c r="A53" s="33">
        <v>40</v>
      </c>
      <c r="B53" s="20" t="s">
        <v>223</v>
      </c>
      <c r="C53" s="33" t="s">
        <v>179</v>
      </c>
      <c r="D53" s="11" t="s">
        <v>256</v>
      </c>
      <c r="E53" s="33" t="s">
        <v>117</v>
      </c>
      <c r="F53" s="56" t="s">
        <v>224</v>
      </c>
    </row>
    <row r="54" spans="1:6" ht="72.75" customHeight="1" thickBot="1">
      <c r="A54" s="33">
        <v>41</v>
      </c>
      <c r="B54" s="49" t="s">
        <v>223</v>
      </c>
      <c r="C54" s="33" t="s">
        <v>179</v>
      </c>
      <c r="D54" s="73" t="s">
        <v>256</v>
      </c>
      <c r="E54" s="33" t="s">
        <v>117</v>
      </c>
      <c r="F54" s="56" t="s">
        <v>180</v>
      </c>
    </row>
    <row r="55" spans="1:6" ht="65.25" customHeight="1" thickBot="1">
      <c r="A55" s="33">
        <v>42</v>
      </c>
      <c r="B55" s="49" t="s">
        <v>225</v>
      </c>
      <c r="C55" s="33" t="s">
        <v>179</v>
      </c>
      <c r="D55" s="11" t="s">
        <v>256</v>
      </c>
      <c r="E55" s="33" t="s">
        <v>117</v>
      </c>
      <c r="F55" s="56" t="s">
        <v>212</v>
      </c>
    </row>
    <row r="56" spans="1:6" ht="64.5" customHeight="1" thickBot="1">
      <c r="A56" s="33">
        <v>43</v>
      </c>
      <c r="B56" s="49" t="s">
        <v>226</v>
      </c>
      <c r="C56" s="33" t="s">
        <v>179</v>
      </c>
      <c r="D56" s="11" t="s">
        <v>256</v>
      </c>
      <c r="E56" s="33" t="s">
        <v>117</v>
      </c>
      <c r="F56" s="56" t="s">
        <v>187</v>
      </c>
    </row>
    <row r="57" spans="1:6" ht="65.25" customHeight="1" thickBot="1">
      <c r="A57" s="33">
        <v>44</v>
      </c>
      <c r="B57" s="49" t="s">
        <v>227</v>
      </c>
      <c r="C57" s="33" t="s">
        <v>179</v>
      </c>
      <c r="D57" s="11" t="s">
        <v>256</v>
      </c>
      <c r="E57" s="33" t="s">
        <v>117</v>
      </c>
      <c r="F57" s="56" t="s">
        <v>228</v>
      </c>
    </row>
    <row r="58" spans="1:6" ht="64.5" customHeight="1" thickBot="1">
      <c r="A58" s="33">
        <v>45</v>
      </c>
      <c r="B58" s="49" t="s">
        <v>229</v>
      </c>
      <c r="C58" s="33" t="s">
        <v>179</v>
      </c>
      <c r="D58" s="11" t="s">
        <v>256</v>
      </c>
      <c r="E58" s="33" t="s">
        <v>117</v>
      </c>
      <c r="F58" s="56" t="s">
        <v>224</v>
      </c>
    </row>
    <row r="59" spans="1:6" ht="68.25" customHeight="1" thickBot="1">
      <c r="A59" s="33">
        <v>46</v>
      </c>
      <c r="B59" s="49" t="s">
        <v>231</v>
      </c>
      <c r="C59" s="33" t="s">
        <v>179</v>
      </c>
      <c r="D59" s="11" t="s">
        <v>256</v>
      </c>
      <c r="E59" s="33" t="s">
        <v>117</v>
      </c>
      <c r="F59" s="56" t="s">
        <v>232</v>
      </c>
    </row>
    <row r="60" spans="1:6" ht="64.5" customHeight="1" thickBot="1">
      <c r="A60" s="33">
        <v>47</v>
      </c>
      <c r="B60" s="61" t="s">
        <v>253</v>
      </c>
      <c r="C60" s="33" t="s">
        <v>179</v>
      </c>
      <c r="D60" s="11" t="s">
        <v>256</v>
      </c>
      <c r="E60" s="33" t="s">
        <v>172</v>
      </c>
      <c r="F60" s="56" t="s">
        <v>241</v>
      </c>
    </row>
    <row r="61" spans="1:6" ht="13.5" thickBot="1">
      <c r="A61" s="131" t="s">
        <v>119</v>
      </c>
      <c r="B61" s="132"/>
      <c r="C61" s="132"/>
      <c r="D61" s="132"/>
      <c r="E61" s="132"/>
      <c r="F61" s="133"/>
    </row>
    <row r="62" spans="1:6" ht="13.5" thickBot="1">
      <c r="A62" s="17" t="s">
        <v>115</v>
      </c>
      <c r="B62" s="18"/>
      <c r="C62" s="18"/>
      <c r="D62" s="18"/>
      <c r="E62" s="18"/>
      <c r="F62" s="18"/>
    </row>
    <row r="63" spans="1:6" ht="13.5" thickBot="1">
      <c r="A63" s="17" t="s">
        <v>116</v>
      </c>
      <c r="B63" s="18"/>
      <c r="C63" s="18"/>
      <c r="D63" s="18"/>
      <c r="E63" s="18"/>
      <c r="F63" s="18"/>
    </row>
    <row r="64" spans="1:6" ht="13.5" thickBot="1">
      <c r="A64" s="17" t="s">
        <v>120</v>
      </c>
      <c r="B64" s="18"/>
      <c r="C64" s="18"/>
      <c r="D64" s="18"/>
      <c r="E64" s="18"/>
      <c r="F64" s="18"/>
    </row>
    <row r="65" spans="1:6" ht="13.5" thickBot="1">
      <c r="A65" s="131" t="s">
        <v>121</v>
      </c>
      <c r="B65" s="132"/>
      <c r="C65" s="132"/>
      <c r="D65" s="132"/>
      <c r="E65" s="132"/>
      <c r="F65" s="133"/>
    </row>
    <row r="66" spans="1:6" ht="13.5" thickBot="1">
      <c r="A66" s="131" t="s">
        <v>114</v>
      </c>
      <c r="B66" s="132"/>
      <c r="C66" s="132"/>
      <c r="D66" s="132"/>
      <c r="E66" s="132"/>
      <c r="F66" s="133"/>
    </row>
    <row r="67" spans="1:6" ht="13.5" thickBot="1">
      <c r="A67" s="17" t="s">
        <v>115</v>
      </c>
      <c r="B67" s="18"/>
      <c r="C67" s="18"/>
      <c r="D67" s="18"/>
      <c r="E67" s="18"/>
      <c r="F67" s="18"/>
    </row>
    <row r="68" spans="1:6" ht="13.5" thickBot="1">
      <c r="A68" s="17" t="s">
        <v>116</v>
      </c>
      <c r="B68" s="18"/>
      <c r="C68" s="18"/>
      <c r="D68" s="18"/>
      <c r="E68" s="18"/>
      <c r="F68" s="18"/>
    </row>
    <row r="69" spans="1:6" ht="13.5" thickBot="1">
      <c r="A69" s="17" t="s">
        <v>120</v>
      </c>
      <c r="B69" s="18"/>
      <c r="C69" s="18"/>
      <c r="D69" s="18"/>
      <c r="E69" s="18"/>
      <c r="F69" s="18"/>
    </row>
    <row r="70" spans="1:6" ht="13.5" thickBot="1">
      <c r="A70" s="131" t="s">
        <v>118</v>
      </c>
      <c r="B70" s="132"/>
      <c r="C70" s="132"/>
      <c r="D70" s="132"/>
      <c r="E70" s="132"/>
      <c r="F70" s="133"/>
    </row>
    <row r="71" spans="1:6" ht="13.5" thickBot="1">
      <c r="A71" s="17" t="s">
        <v>115</v>
      </c>
      <c r="B71" s="18"/>
      <c r="C71" s="18"/>
      <c r="D71" s="18"/>
      <c r="E71" s="18"/>
      <c r="F71" s="18"/>
    </row>
    <row r="72" spans="1:6" ht="13.5" thickBot="1">
      <c r="A72" s="17" t="s">
        <v>116</v>
      </c>
      <c r="B72" s="18"/>
      <c r="C72" s="18"/>
      <c r="D72" s="18"/>
      <c r="E72" s="18"/>
      <c r="F72" s="18"/>
    </row>
    <row r="73" spans="1:6" ht="13.5" thickBot="1">
      <c r="A73" s="17" t="s">
        <v>120</v>
      </c>
      <c r="B73" s="18"/>
      <c r="C73" s="18"/>
      <c r="D73" s="18"/>
      <c r="E73" s="18"/>
      <c r="F73" s="18"/>
    </row>
    <row r="74" spans="1:6" ht="13.5" thickBot="1">
      <c r="A74" s="131" t="s">
        <v>119</v>
      </c>
      <c r="B74" s="132"/>
      <c r="C74" s="132"/>
      <c r="D74" s="132"/>
      <c r="E74" s="132"/>
      <c r="F74" s="133"/>
    </row>
    <row r="75" spans="1:6" ht="13.5" thickBot="1">
      <c r="A75" s="17" t="s">
        <v>115</v>
      </c>
      <c r="B75" s="18"/>
      <c r="C75" s="18"/>
      <c r="D75" s="18"/>
      <c r="E75" s="18"/>
      <c r="F75" s="18"/>
    </row>
    <row r="76" spans="1:6" ht="13.5" thickBot="1">
      <c r="A76" s="17" t="s">
        <v>116</v>
      </c>
      <c r="B76" s="18"/>
      <c r="C76" s="18"/>
      <c r="D76" s="18"/>
      <c r="E76" s="18"/>
      <c r="F76" s="18"/>
    </row>
    <row r="77" spans="1:6" ht="13.5" thickBot="1">
      <c r="A77" s="17" t="s">
        <v>120</v>
      </c>
      <c r="B77" s="18"/>
      <c r="C77" s="18"/>
      <c r="D77" s="18"/>
      <c r="E77" s="18"/>
      <c r="F77" s="18"/>
    </row>
    <row r="78" ht="15.75">
      <c r="A78" s="1"/>
    </row>
    <row r="79" spans="1:6" ht="15.75">
      <c r="A79" s="152"/>
      <c r="B79" s="152"/>
      <c r="C79" s="152"/>
      <c r="D79" s="152"/>
      <c r="E79" s="152"/>
      <c r="F79" s="152"/>
    </row>
    <row r="80" ht="15.75">
      <c r="A80" s="1"/>
    </row>
    <row r="81" spans="1:6" ht="13.5">
      <c r="A81" s="105"/>
      <c r="B81" s="105"/>
      <c r="C81" s="105"/>
      <c r="D81" s="105"/>
      <c r="E81" s="105"/>
      <c r="F81" s="105"/>
    </row>
    <row r="82" spans="1:6" ht="13.5">
      <c r="A82" s="105"/>
      <c r="B82" s="105"/>
      <c r="C82" s="105"/>
      <c r="D82" s="105"/>
      <c r="E82" s="105"/>
      <c r="F82" s="105"/>
    </row>
    <row r="83" spans="1:6" ht="13.5">
      <c r="A83" s="105"/>
      <c r="B83" s="105"/>
      <c r="C83" s="105"/>
      <c r="D83" s="105"/>
      <c r="E83" s="105"/>
      <c r="F83" s="105"/>
    </row>
    <row r="84" spans="1:6" ht="13.5">
      <c r="A84" s="105"/>
      <c r="B84" s="105"/>
      <c r="C84" s="105"/>
      <c r="D84" s="105"/>
      <c r="E84" s="105"/>
      <c r="F84" s="105"/>
    </row>
    <row r="85" spans="1:6" ht="13.5">
      <c r="A85" s="105"/>
      <c r="B85" s="105"/>
      <c r="C85" s="105"/>
      <c r="D85" s="105"/>
      <c r="E85" s="105"/>
      <c r="F85" s="105"/>
    </row>
    <row r="86" spans="1:6" ht="13.5">
      <c r="A86" s="105"/>
      <c r="B86" s="105"/>
      <c r="C86" s="105"/>
      <c r="D86" s="105"/>
      <c r="E86" s="105"/>
      <c r="F86" s="105"/>
    </row>
    <row r="87" spans="1:6" ht="13.5">
      <c r="A87" s="105"/>
      <c r="B87" s="105"/>
      <c r="C87" s="105"/>
      <c r="D87" s="105"/>
      <c r="E87" s="105"/>
      <c r="F87" s="105"/>
    </row>
    <row r="88" spans="1:6" ht="13.5">
      <c r="A88" s="105"/>
      <c r="B88" s="105"/>
      <c r="C88" s="105"/>
      <c r="D88" s="105"/>
      <c r="E88" s="105"/>
      <c r="F88" s="105"/>
    </row>
    <row r="89" ht="13.5">
      <c r="A89" s="2"/>
    </row>
    <row r="90" spans="1:6" ht="13.5">
      <c r="A90" s="105"/>
      <c r="B90" s="105"/>
      <c r="C90" s="105"/>
      <c r="D90" s="105"/>
      <c r="E90" s="105"/>
      <c r="F90" s="105"/>
    </row>
    <row r="91" spans="1:6" ht="13.5">
      <c r="A91" s="105"/>
      <c r="B91" s="105"/>
      <c r="C91" s="105"/>
      <c r="D91" s="105"/>
      <c r="E91" s="105"/>
      <c r="F91" s="105"/>
    </row>
    <row r="92" ht="13.5">
      <c r="A92" s="2"/>
    </row>
    <row r="93" spans="1:6" ht="13.5">
      <c r="A93" s="105"/>
      <c r="B93" s="105"/>
      <c r="C93" s="105"/>
      <c r="D93" s="105"/>
      <c r="E93" s="105"/>
      <c r="F93" s="105"/>
    </row>
    <row r="94" spans="1:6" ht="13.5">
      <c r="A94" s="105"/>
      <c r="B94" s="105"/>
      <c r="C94" s="105"/>
      <c r="D94" s="105"/>
      <c r="E94" s="105"/>
      <c r="F94" s="105"/>
    </row>
  </sheetData>
  <sheetProtection/>
  <mergeCells count="28">
    <mergeCell ref="A86:F86"/>
    <mergeCell ref="A87:F87"/>
    <mergeCell ref="A94:F94"/>
    <mergeCell ref="A88:F88"/>
    <mergeCell ref="A90:F90"/>
    <mergeCell ref="A91:F91"/>
    <mergeCell ref="A93:F93"/>
    <mergeCell ref="A84:F84"/>
    <mergeCell ref="A85:F85"/>
    <mergeCell ref="A70:F70"/>
    <mergeCell ref="A74:F74"/>
    <mergeCell ref="A79:F79"/>
    <mergeCell ref="A81:F81"/>
    <mergeCell ref="A82:F82"/>
    <mergeCell ref="A83:F83"/>
    <mergeCell ref="A5:F5"/>
    <mergeCell ref="A7:F7"/>
    <mergeCell ref="A8:F8"/>
    <mergeCell ref="A1:F1"/>
    <mergeCell ref="A2:F2"/>
    <mergeCell ref="A3:F3"/>
    <mergeCell ref="A4:F4"/>
    <mergeCell ref="A61:F61"/>
    <mergeCell ref="A65:F65"/>
    <mergeCell ref="A66:F66"/>
    <mergeCell ref="A11:F11"/>
    <mergeCell ref="A12:F12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60" zoomScalePageLayoutView="0" workbookViewId="0" topLeftCell="A7">
      <selection activeCell="A34" sqref="A34:L40"/>
    </sheetView>
  </sheetViews>
  <sheetFormatPr defaultColWidth="9.00390625" defaultRowHeight="12.75"/>
  <cols>
    <col min="2" max="2" width="13.625" style="0" customWidth="1"/>
    <col min="3" max="3" width="10.75390625" style="0" customWidth="1"/>
    <col min="4" max="4" width="11.125" style="0" customWidth="1"/>
    <col min="6" max="6" width="10.25390625" style="0" customWidth="1"/>
    <col min="7" max="7" width="10.625" style="0" customWidth="1"/>
    <col min="8" max="8" width="11.625" style="0" customWidth="1"/>
    <col min="9" max="9" width="10.375" style="0" customWidth="1"/>
    <col min="10" max="10" width="12.75390625" style="0" customWidth="1"/>
    <col min="11" max="11" width="10.625" style="0" customWidth="1"/>
    <col min="12" max="12" width="13.00390625" style="0" customWidth="1"/>
  </cols>
  <sheetData>
    <row r="1" spans="1:12" ht="12.75">
      <c r="A1" s="179" t="s">
        <v>122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2.75">
      <c r="A2" s="179" t="s">
        <v>103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>
      <c r="A3" s="179" t="s">
        <v>104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2.75">
      <c r="A4" s="179" t="s">
        <v>105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12.75">
      <c r="A5" s="179" t="s">
        <v>106</v>
      </c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13.5">
      <c r="A6" s="142" t="s">
        <v>128</v>
      </c>
      <c r="B6" s="142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3.5">
      <c r="A7" s="142" t="s">
        <v>129</v>
      </c>
      <c r="B7" s="142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2" ht="16.5" thickBot="1">
      <c r="A8" s="1"/>
      <c r="B8" s="1"/>
    </row>
    <row r="9" spans="1:12" ht="13.5" thickBot="1">
      <c r="A9" s="155" t="s">
        <v>123</v>
      </c>
      <c r="B9" s="156"/>
      <c r="C9" s="115" t="s">
        <v>271</v>
      </c>
      <c r="D9" s="115" t="s">
        <v>272</v>
      </c>
      <c r="E9" s="110" t="s">
        <v>277</v>
      </c>
      <c r="F9" s="111"/>
      <c r="G9" s="111"/>
      <c r="H9" s="112"/>
      <c r="I9" s="110" t="s">
        <v>124</v>
      </c>
      <c r="J9" s="112"/>
      <c r="K9" s="35" t="s">
        <v>35</v>
      </c>
      <c r="L9" s="115" t="s">
        <v>269</v>
      </c>
    </row>
    <row r="10" spans="1:12" ht="48.75" thickBot="1">
      <c r="A10" s="157"/>
      <c r="B10" s="158"/>
      <c r="C10" s="114"/>
      <c r="D10" s="114"/>
      <c r="E10" s="12" t="s">
        <v>46</v>
      </c>
      <c r="F10" s="12" t="s">
        <v>47</v>
      </c>
      <c r="G10" s="12" t="s">
        <v>48</v>
      </c>
      <c r="H10" s="12" t="s">
        <v>36</v>
      </c>
      <c r="I10" s="12" t="s">
        <v>125</v>
      </c>
      <c r="J10" s="12" t="s">
        <v>126</v>
      </c>
      <c r="K10" s="12" t="s">
        <v>262</v>
      </c>
      <c r="L10" s="114"/>
    </row>
    <row r="11" spans="1:12" ht="13.5" thickBot="1">
      <c r="A11" s="110">
        <v>1</v>
      </c>
      <c r="B11" s="159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</row>
    <row r="12" spans="1:12" ht="49.5" customHeight="1" thickBot="1">
      <c r="A12" s="153" t="s">
        <v>278</v>
      </c>
      <c r="B12" s="154"/>
      <c r="C12" s="51">
        <f>C14+C15+C16+C17+C18+C19+C20+C21+C22+C23+C24+C27+C28+C29+C30+C31</f>
        <v>5456</v>
      </c>
      <c r="D12" s="57">
        <f>D14+D15+D16+D17+D18+D19+D20+D21+D22+D23+D24+D27+D28+D30+D31</f>
        <v>5218</v>
      </c>
      <c r="E12" s="51">
        <f>E14+E15+E16+E17+E18+E19+E20+E21+E22+E23+E24+E27+E28+E29+E30+E31</f>
        <v>1068.95</v>
      </c>
      <c r="F12" s="51">
        <f>F14+F15+F16+F17+F18+F19+F20+F22+F21+F24+F27+F28+F29+F30+F31</f>
        <v>2345.0000000000005</v>
      </c>
      <c r="G12" s="51">
        <f>G14+G15+G16+G17+G18+G19+G20+G21+G22+G23+G24+G27+G28+G29+G30+G31</f>
        <v>4663.849999999999</v>
      </c>
      <c r="H12" s="75">
        <f>H14+H15+H16+H17+H18+H19+H20+H21+H22+H23+H24+H32</f>
        <v>6164.900000000001</v>
      </c>
      <c r="I12" s="51">
        <f>H12/C12*100</f>
        <v>112.99303519061586</v>
      </c>
      <c r="J12" s="51">
        <f>H12/D12*100</f>
        <v>118.14679954005368</v>
      </c>
      <c r="K12" s="51">
        <f>K14+K15+K16+K17+K18+K19+K20+K21+K22+K23+K24+K27+K28+K29+K30+K31</f>
        <v>6234.080000000002</v>
      </c>
      <c r="L12" s="51">
        <f>L14+L15+L16+L17+L18+L19+L20+L21+L22+L23+L24+L27+L28+L29+L30+L31</f>
        <v>6234.080000000001</v>
      </c>
    </row>
    <row r="13" spans="1:12" ht="13.5" thickBot="1">
      <c r="A13" s="153" t="s">
        <v>80</v>
      </c>
      <c r="B13" s="154"/>
      <c r="C13" s="50"/>
      <c r="D13" s="57"/>
      <c r="E13" s="50"/>
      <c r="F13" s="50"/>
      <c r="G13" s="50"/>
      <c r="H13" s="75"/>
      <c r="I13" s="50"/>
      <c r="J13" s="50"/>
      <c r="K13" s="50"/>
      <c r="L13" s="50"/>
    </row>
    <row r="14" spans="1:12" ht="24.75" customHeight="1" thickBot="1">
      <c r="A14" s="153" t="s">
        <v>279</v>
      </c>
      <c r="B14" s="154"/>
      <c r="C14" s="57">
        <v>3120.4</v>
      </c>
      <c r="D14" s="57">
        <v>3255.07</v>
      </c>
      <c r="E14" s="50">
        <v>643.2</v>
      </c>
      <c r="F14" s="50">
        <v>1419.2</v>
      </c>
      <c r="G14" s="50">
        <v>3066</v>
      </c>
      <c r="H14" s="75">
        <v>3766.4</v>
      </c>
      <c r="I14" s="50">
        <f aca="true" t="shared" si="0" ref="I14:I20">H14/C14*100</f>
        <v>120.70247404178951</v>
      </c>
      <c r="J14" s="50">
        <f aca="true" t="shared" si="1" ref="J14:J20">H14/D14*100</f>
        <v>115.70872515798432</v>
      </c>
      <c r="K14" s="57">
        <v>3937.65</v>
      </c>
      <c r="L14" s="57">
        <v>3937.65</v>
      </c>
    </row>
    <row r="15" spans="1:12" ht="13.5" thickBot="1">
      <c r="A15" s="153" t="s">
        <v>280</v>
      </c>
      <c r="B15" s="154"/>
      <c r="C15" s="52">
        <v>942.4</v>
      </c>
      <c r="D15" s="52">
        <v>983.9</v>
      </c>
      <c r="E15" s="93">
        <v>194.2</v>
      </c>
      <c r="F15" s="93">
        <v>428.6</v>
      </c>
      <c r="G15" s="93">
        <v>925.9</v>
      </c>
      <c r="H15" s="93">
        <v>1137.5</v>
      </c>
      <c r="I15" s="52">
        <f t="shared" si="0"/>
        <v>120.70246179966044</v>
      </c>
      <c r="J15" s="52">
        <f t="shared" si="1"/>
        <v>115.61134261611952</v>
      </c>
      <c r="K15" s="52">
        <v>1189.03</v>
      </c>
      <c r="L15" s="52">
        <v>1189.03</v>
      </c>
    </row>
    <row r="16" spans="1:12" ht="35.25" customHeight="1" thickBot="1">
      <c r="A16" s="153" t="s">
        <v>281</v>
      </c>
      <c r="B16" s="154"/>
      <c r="C16" s="50">
        <v>481.8</v>
      </c>
      <c r="D16" s="57">
        <v>391.1</v>
      </c>
      <c r="E16" s="50">
        <v>82.3</v>
      </c>
      <c r="F16" s="50">
        <v>199.3</v>
      </c>
      <c r="G16" s="50">
        <v>258</v>
      </c>
      <c r="H16" s="75">
        <v>413</v>
      </c>
      <c r="I16" s="50">
        <f t="shared" si="0"/>
        <v>85.72021585720215</v>
      </c>
      <c r="J16" s="50">
        <f t="shared" si="1"/>
        <v>105.59959089746866</v>
      </c>
      <c r="K16" s="50">
        <v>420</v>
      </c>
      <c r="L16" s="50">
        <v>450.5</v>
      </c>
    </row>
    <row r="17" spans="1:12" ht="13.5" thickBot="1">
      <c r="A17" s="153" t="s">
        <v>282</v>
      </c>
      <c r="B17" s="154"/>
      <c r="C17" s="50">
        <v>100.2</v>
      </c>
      <c r="D17" s="57">
        <v>114.7</v>
      </c>
      <c r="E17" s="50">
        <v>34</v>
      </c>
      <c r="F17" s="50">
        <v>68</v>
      </c>
      <c r="G17" s="50">
        <v>102</v>
      </c>
      <c r="H17" s="75">
        <v>134</v>
      </c>
      <c r="I17" s="50">
        <f t="shared" si="0"/>
        <v>133.73253493013974</v>
      </c>
      <c r="J17" s="50">
        <f t="shared" si="1"/>
        <v>116.82650392327811</v>
      </c>
      <c r="K17" s="50">
        <v>100</v>
      </c>
      <c r="L17" s="50">
        <v>100</v>
      </c>
    </row>
    <row r="18" spans="1:12" ht="36.75" customHeight="1" thickBot="1">
      <c r="A18" s="153" t="s">
        <v>283</v>
      </c>
      <c r="B18" s="154"/>
      <c r="C18" s="50">
        <v>16</v>
      </c>
      <c r="D18" s="57">
        <v>17</v>
      </c>
      <c r="E18" s="50">
        <v>3</v>
      </c>
      <c r="F18" s="50">
        <v>8</v>
      </c>
      <c r="G18" s="50">
        <v>3</v>
      </c>
      <c r="H18" s="75">
        <v>17</v>
      </c>
      <c r="I18" s="50">
        <f t="shared" si="0"/>
        <v>106.25</v>
      </c>
      <c r="J18" s="50">
        <f t="shared" si="1"/>
        <v>100</v>
      </c>
      <c r="K18" s="50">
        <v>17</v>
      </c>
      <c r="L18" s="50">
        <v>17</v>
      </c>
    </row>
    <row r="19" spans="1:12" ht="13.5" thickBot="1">
      <c r="A19" s="153" t="s">
        <v>284</v>
      </c>
      <c r="B19" s="154"/>
      <c r="C19" s="50">
        <v>2.9</v>
      </c>
      <c r="D19" s="57">
        <v>1.5</v>
      </c>
      <c r="E19" s="50">
        <v>1.6</v>
      </c>
      <c r="F19" s="50">
        <v>0</v>
      </c>
      <c r="G19" s="50">
        <v>0</v>
      </c>
      <c r="H19" s="75">
        <v>1.6</v>
      </c>
      <c r="I19" s="50">
        <f t="shared" si="0"/>
        <v>55.172413793103445</v>
      </c>
      <c r="J19" s="50">
        <f t="shared" si="1"/>
        <v>106.66666666666667</v>
      </c>
      <c r="K19" s="50">
        <v>1.6</v>
      </c>
      <c r="L19" s="50">
        <v>1.6</v>
      </c>
    </row>
    <row r="20" spans="1:12" ht="24" customHeight="1" thickBot="1">
      <c r="A20" s="153" t="s">
        <v>285</v>
      </c>
      <c r="B20" s="154"/>
      <c r="C20" s="50">
        <v>129</v>
      </c>
      <c r="D20" s="57">
        <v>140.9</v>
      </c>
      <c r="E20" s="50">
        <v>36.1</v>
      </c>
      <c r="F20" s="50">
        <v>66.3</v>
      </c>
      <c r="G20" s="50">
        <v>77.6</v>
      </c>
      <c r="H20" s="75">
        <v>149.8</v>
      </c>
      <c r="I20" s="50">
        <f t="shared" si="0"/>
        <v>116.12403100775195</v>
      </c>
      <c r="J20" s="50">
        <f t="shared" si="1"/>
        <v>106.31653655074523</v>
      </c>
      <c r="K20" s="50">
        <v>150.8</v>
      </c>
      <c r="L20" s="50">
        <v>153.5</v>
      </c>
    </row>
    <row r="21" spans="1:12" ht="13.5" thickBot="1">
      <c r="A21" s="153" t="s">
        <v>286</v>
      </c>
      <c r="B21" s="154"/>
      <c r="C21" s="50">
        <v>0</v>
      </c>
      <c r="D21" s="57">
        <v>0</v>
      </c>
      <c r="E21" s="50">
        <v>0</v>
      </c>
      <c r="F21" s="50">
        <v>0</v>
      </c>
      <c r="G21" s="50">
        <v>0</v>
      </c>
      <c r="H21" s="75">
        <v>0</v>
      </c>
      <c r="I21" s="50"/>
      <c r="J21" s="50"/>
      <c r="K21" s="50">
        <v>0</v>
      </c>
      <c r="L21" s="50">
        <v>0</v>
      </c>
    </row>
    <row r="22" spans="1:12" ht="13.5" thickBot="1">
      <c r="A22" s="153" t="s">
        <v>287</v>
      </c>
      <c r="B22" s="154"/>
      <c r="C22" s="50">
        <v>35</v>
      </c>
      <c r="D22" s="57">
        <v>35.7</v>
      </c>
      <c r="E22" s="50">
        <v>7.8</v>
      </c>
      <c r="F22" s="50">
        <v>15.6</v>
      </c>
      <c r="G22" s="50">
        <v>23.4</v>
      </c>
      <c r="H22" s="75">
        <v>35.2</v>
      </c>
      <c r="I22" s="50">
        <f>H22/C22*100</f>
        <v>100.57142857142858</v>
      </c>
      <c r="J22" s="50">
        <f>H22/D22*100</f>
        <v>98.59943977591037</v>
      </c>
      <c r="K22" s="50">
        <v>37</v>
      </c>
      <c r="L22" s="50">
        <v>39</v>
      </c>
    </row>
    <row r="23" spans="1:12" ht="26.25" customHeight="1" thickBot="1">
      <c r="A23" s="153" t="s">
        <v>288</v>
      </c>
      <c r="B23" s="154"/>
      <c r="C23" s="50">
        <v>86</v>
      </c>
      <c r="D23" s="57">
        <v>0</v>
      </c>
      <c r="E23" s="50">
        <v>0</v>
      </c>
      <c r="F23" s="50">
        <v>0</v>
      </c>
      <c r="G23" s="50">
        <v>0</v>
      </c>
      <c r="H23" s="75">
        <v>200</v>
      </c>
      <c r="I23" s="50">
        <f>H23/C23*100</f>
        <v>232.55813953488374</v>
      </c>
      <c r="J23" s="50">
        <v>0</v>
      </c>
      <c r="K23" s="50">
        <v>90</v>
      </c>
      <c r="L23" s="50">
        <v>57.37</v>
      </c>
    </row>
    <row r="24" spans="1:12" ht="12.75">
      <c r="A24" s="169" t="s">
        <v>289</v>
      </c>
      <c r="B24" s="170"/>
      <c r="C24" s="160">
        <v>5.4</v>
      </c>
      <c r="D24" s="166">
        <v>5.6</v>
      </c>
      <c r="E24" s="160">
        <v>0</v>
      </c>
      <c r="F24" s="160">
        <v>3</v>
      </c>
      <c r="G24" s="160">
        <v>4.5</v>
      </c>
      <c r="H24" s="163">
        <v>5.6</v>
      </c>
      <c r="I24" s="160">
        <f>H24/C24*100</f>
        <v>103.7037037037037</v>
      </c>
      <c r="J24" s="160">
        <f>H24/D24*100</f>
        <v>100</v>
      </c>
      <c r="K24" s="160">
        <v>5.6</v>
      </c>
      <c r="L24" s="160">
        <v>5.6</v>
      </c>
    </row>
    <row r="25" spans="1:12" ht="12.75">
      <c r="A25" s="171"/>
      <c r="B25" s="172"/>
      <c r="C25" s="161"/>
      <c r="D25" s="167"/>
      <c r="E25" s="161"/>
      <c r="F25" s="161"/>
      <c r="G25" s="161"/>
      <c r="H25" s="164"/>
      <c r="I25" s="161"/>
      <c r="J25" s="161"/>
      <c r="K25" s="161"/>
      <c r="L25" s="161"/>
    </row>
    <row r="26" spans="1:12" ht="15" customHeight="1" thickBot="1">
      <c r="A26" s="173"/>
      <c r="B26" s="174"/>
      <c r="C26" s="162"/>
      <c r="D26" s="168"/>
      <c r="E26" s="162"/>
      <c r="F26" s="162"/>
      <c r="G26" s="162"/>
      <c r="H26" s="165"/>
      <c r="I26" s="162"/>
      <c r="J26" s="162"/>
      <c r="K26" s="162"/>
      <c r="L26" s="162"/>
    </row>
    <row r="27" spans="1:12" ht="12.75">
      <c r="A27" s="176" t="s">
        <v>290</v>
      </c>
      <c r="B27" s="36" t="s">
        <v>157</v>
      </c>
      <c r="C27" s="58">
        <v>12.2</v>
      </c>
      <c r="D27" s="81">
        <v>15</v>
      </c>
      <c r="E27" s="58">
        <v>2</v>
      </c>
      <c r="F27" s="58">
        <v>7.5</v>
      </c>
      <c r="G27" s="58">
        <v>9.2</v>
      </c>
      <c r="H27" s="82">
        <v>14.1</v>
      </c>
      <c r="I27" s="58">
        <f>H27/C27*100</f>
        <v>115.57377049180329</v>
      </c>
      <c r="J27" s="58">
        <f>H27/D27*100</f>
        <v>94</v>
      </c>
      <c r="K27" s="58">
        <v>14.1</v>
      </c>
      <c r="L27" s="58">
        <v>14.1</v>
      </c>
    </row>
    <row r="28" spans="1:12" ht="12.75">
      <c r="A28" s="177"/>
      <c r="B28" s="36" t="s">
        <v>158</v>
      </c>
      <c r="C28" s="58">
        <v>55.5</v>
      </c>
      <c r="D28" s="81">
        <v>51</v>
      </c>
      <c r="E28" s="58">
        <v>15</v>
      </c>
      <c r="F28" s="58">
        <v>30</v>
      </c>
      <c r="G28" s="58">
        <v>45</v>
      </c>
      <c r="H28" s="82">
        <v>60</v>
      </c>
      <c r="I28" s="58">
        <f>H28/C28*100</f>
        <v>108.10810810810811</v>
      </c>
      <c r="J28" s="58">
        <f>H28/D28*100</f>
        <v>117.64705882352942</v>
      </c>
      <c r="K28" s="58">
        <v>60</v>
      </c>
      <c r="L28" s="58">
        <v>60</v>
      </c>
    </row>
    <row r="29" spans="1:12" ht="12.75">
      <c r="A29" s="177"/>
      <c r="B29" s="36" t="s">
        <v>162</v>
      </c>
      <c r="C29" s="58">
        <v>0</v>
      </c>
      <c r="D29" s="81"/>
      <c r="E29" s="58">
        <v>0</v>
      </c>
      <c r="F29" s="58">
        <v>0</v>
      </c>
      <c r="G29" s="58">
        <v>0</v>
      </c>
      <c r="H29" s="82">
        <v>0</v>
      </c>
      <c r="I29" s="58">
        <v>0</v>
      </c>
      <c r="J29" s="58">
        <v>0</v>
      </c>
      <c r="K29" s="58"/>
      <c r="L29" s="58"/>
    </row>
    <row r="30" spans="1:12" ht="12.75">
      <c r="A30" s="177"/>
      <c r="B30" s="36" t="s">
        <v>163</v>
      </c>
      <c r="C30" s="58">
        <v>30.1</v>
      </c>
      <c r="D30" s="81">
        <v>25</v>
      </c>
      <c r="E30" s="58">
        <v>3.75</v>
      </c>
      <c r="F30" s="58">
        <v>7.5</v>
      </c>
      <c r="G30" s="58">
        <v>11.25</v>
      </c>
      <c r="H30" s="82">
        <v>25</v>
      </c>
      <c r="I30" s="58">
        <f>H30/C30*100</f>
        <v>83.05647840531562</v>
      </c>
      <c r="J30" s="58">
        <f>H30/D30*100</f>
        <v>100</v>
      </c>
      <c r="K30" s="58">
        <v>25</v>
      </c>
      <c r="L30" s="58">
        <v>25</v>
      </c>
    </row>
    <row r="31" spans="1:12" ht="24.75" thickBot="1">
      <c r="A31" s="178"/>
      <c r="B31" s="37" t="s">
        <v>160</v>
      </c>
      <c r="C31" s="50">
        <v>439.1</v>
      </c>
      <c r="D31" s="57">
        <v>181.53</v>
      </c>
      <c r="E31" s="50">
        <v>46</v>
      </c>
      <c r="F31" s="50">
        <v>92</v>
      </c>
      <c r="G31" s="50">
        <v>138</v>
      </c>
      <c r="H31" s="75">
        <v>205.7</v>
      </c>
      <c r="I31" s="58">
        <f>H31/C31*100</f>
        <v>46.84582099749487</v>
      </c>
      <c r="J31" s="59">
        <f>H31/D31*100</f>
        <v>113.31460364678014</v>
      </c>
      <c r="K31" s="50">
        <v>186.3</v>
      </c>
      <c r="L31" s="50">
        <v>183.73</v>
      </c>
    </row>
    <row r="32" spans="1:12" ht="13.5" thickBot="1">
      <c r="A32" s="153" t="s">
        <v>38</v>
      </c>
      <c r="B32" s="154"/>
      <c r="C32" s="51">
        <f>C27+C28+C29+C30+C31</f>
        <v>536.9000000000001</v>
      </c>
      <c r="D32" s="57">
        <f aca="true" t="shared" si="2" ref="D32:L32">D27+D28+D29+D30+D31</f>
        <v>272.53</v>
      </c>
      <c r="E32" s="51">
        <f t="shared" si="2"/>
        <v>66.75</v>
      </c>
      <c r="F32" s="51">
        <f t="shared" si="2"/>
        <v>137</v>
      </c>
      <c r="G32" s="51">
        <f t="shared" si="2"/>
        <v>203.45</v>
      </c>
      <c r="H32" s="75">
        <f t="shared" si="2"/>
        <v>304.79999999999995</v>
      </c>
      <c r="I32" s="83">
        <f t="shared" si="2"/>
        <v>353.58417800272184</v>
      </c>
      <c r="J32" s="84">
        <f t="shared" si="2"/>
        <v>424.96166247030953</v>
      </c>
      <c r="K32" s="51">
        <f t="shared" si="2"/>
        <v>285.4</v>
      </c>
      <c r="L32" s="51">
        <f t="shared" si="2"/>
        <v>282.83</v>
      </c>
    </row>
    <row r="33" spans="1:12" ht="13.5" thickBot="1">
      <c r="A33" s="153" t="s">
        <v>127</v>
      </c>
      <c r="B33" s="154"/>
      <c r="C33" s="51">
        <f>C14+C15+C16+C17+C19+C20+C21+C22+C23+C24+C32+C25+C18</f>
        <v>5456</v>
      </c>
      <c r="D33" s="57">
        <f>D14+D15+D16+D17+D19+D20+D21+D22+D23+D24+D32+D25+D18</f>
        <v>5218</v>
      </c>
      <c r="E33" s="51">
        <f>E14+E15+E16+E17+E19+E20+E21+E22+E23+E24+E32+E25+E18</f>
        <v>1068.95</v>
      </c>
      <c r="F33" s="51">
        <f>F14+F15+F16+F17+F19+F20+F21+F22+F23+F24+F32+F25+F18</f>
        <v>2345.0000000000005</v>
      </c>
      <c r="G33" s="51">
        <f>G14+G15+G16+G17+G19+G20+G21+G22+G23+G24+G32+G25+G18</f>
        <v>4663.849999999999</v>
      </c>
      <c r="H33" s="75">
        <f>H14+H15+H16+H17+H18+H19+H20+H21+H22+H23+H24+H27+H28+H29+H30+H31</f>
        <v>6164.900000000001</v>
      </c>
      <c r="I33" s="51">
        <f>I14+I15+I16+I17+I19+I20+I21+I22+I23+I24+I32+I25+I18</f>
        <v>1528.821581242385</v>
      </c>
      <c r="J33" s="51">
        <f>J14+J15+J16+J17+J19+J20+J21+J22+J23+J24+J32+J25+J18</f>
        <v>1390.2904680584825</v>
      </c>
      <c r="K33" s="51">
        <f>K14+K15+K16+K17+K19+K20+K21+K22+K23+K24+K32+K25+K18</f>
        <v>6234.080000000001</v>
      </c>
      <c r="L33" s="51">
        <f>L14+L15+L16+L17+L19+L20+L21+L22+L23+L24+L32+L25+L18</f>
        <v>6234.080000000001</v>
      </c>
    </row>
    <row r="34" spans="1:12" ht="12.75">
      <c r="A34" s="28"/>
      <c r="B34" s="28"/>
      <c r="D34" s="62"/>
      <c r="H34" s="42"/>
      <c r="K34" s="42"/>
      <c r="L34" s="42"/>
    </row>
    <row r="35" spans="1:12" ht="12.75">
      <c r="A35" s="175"/>
      <c r="B35" s="175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2.75">
      <c r="A36" s="175"/>
      <c r="B36" s="175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2" ht="12.75">
      <c r="A37" s="29"/>
      <c r="B37" s="29"/>
    </row>
    <row r="38" spans="1:12" ht="12.75">
      <c r="A38" s="175"/>
      <c r="B38" s="175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2.75">
      <c r="A39" s="175"/>
      <c r="B39" s="175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</sheetData>
  <sheetProtection/>
  <protectedRanges>
    <protectedRange sqref="A13:L31" name="Диапазон2"/>
    <protectedRange sqref="A1:L10" name="Диапазон1"/>
  </protectedRanges>
  <mergeCells count="44">
    <mergeCell ref="A35:L35"/>
    <mergeCell ref="I9:J9"/>
    <mergeCell ref="L9:L10"/>
    <mergeCell ref="E24:E26"/>
    <mergeCell ref="F24:F26"/>
    <mergeCell ref="G24:G26"/>
    <mergeCell ref="A21:B21"/>
    <mergeCell ref="A33:B33"/>
    <mergeCell ref="A19:B19"/>
    <mergeCell ref="A18:B18"/>
    <mergeCell ref="A1:L1"/>
    <mergeCell ref="A2:L2"/>
    <mergeCell ref="A3:L3"/>
    <mergeCell ref="A6:L6"/>
    <mergeCell ref="A7:L7"/>
    <mergeCell ref="A4:L4"/>
    <mergeCell ref="A5:L5"/>
    <mergeCell ref="C9:C10"/>
    <mergeCell ref="E9:H9"/>
    <mergeCell ref="D9:D10"/>
    <mergeCell ref="A36:L36"/>
    <mergeCell ref="A38:L38"/>
    <mergeCell ref="A39:L39"/>
    <mergeCell ref="J24:J26"/>
    <mergeCell ref="K24:K26"/>
    <mergeCell ref="L24:L26"/>
    <mergeCell ref="A27:A31"/>
    <mergeCell ref="C24:C26"/>
    <mergeCell ref="I24:I26"/>
    <mergeCell ref="H24:H26"/>
    <mergeCell ref="D24:D26"/>
    <mergeCell ref="A22:B22"/>
    <mergeCell ref="A16:B16"/>
    <mergeCell ref="A17:B17"/>
    <mergeCell ref="A23:B23"/>
    <mergeCell ref="A24:B26"/>
    <mergeCell ref="A20:B20"/>
    <mergeCell ref="A32:B32"/>
    <mergeCell ref="A9:B10"/>
    <mergeCell ref="A11:B11"/>
    <mergeCell ref="A12:B12"/>
    <mergeCell ref="A13:B13"/>
    <mergeCell ref="A14:B14"/>
    <mergeCell ref="A15:B15"/>
  </mergeCells>
  <printOptions/>
  <pageMargins left="0.7480314960629921" right="0.15748031496062992" top="0.7874015748031497" bottom="0.7874015748031497" header="0.5118110236220472" footer="0.5118110236220472"/>
  <pageSetup fitToHeight="0" fitToWidth="2" horizontalDpi="600" verticalDpi="600" orientation="landscape" paperSize="9" r:id="rId1"/>
  <rowBreaks count="1" manualBreakCount="1">
    <brk id="2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60" zoomScalePageLayoutView="0" workbookViewId="0" topLeftCell="A1">
      <selection activeCell="A40" sqref="A40:Q47"/>
    </sheetView>
  </sheetViews>
  <sheetFormatPr defaultColWidth="9.00390625" defaultRowHeight="12.75"/>
  <cols>
    <col min="1" max="1" width="15.875" style="0" customWidth="1"/>
    <col min="2" max="2" width="7.375" style="0" customWidth="1"/>
    <col min="3" max="3" width="7.75390625" style="0" customWidth="1"/>
    <col min="4" max="4" width="7.25390625" style="0" customWidth="1"/>
    <col min="5" max="5" width="6.875" style="0" customWidth="1"/>
    <col min="6" max="6" width="5.875" style="0" customWidth="1"/>
    <col min="7" max="7" width="6.875" style="0" customWidth="1"/>
    <col min="8" max="8" width="6.75390625" style="0" customWidth="1"/>
    <col min="9" max="9" width="7.00390625" style="0" customWidth="1"/>
    <col min="10" max="10" width="6.75390625" style="0" customWidth="1"/>
    <col min="11" max="11" width="7.25390625" style="0" customWidth="1"/>
    <col min="12" max="13" width="7.00390625" style="0" customWidth="1"/>
    <col min="14" max="14" width="7.875" style="0" customWidth="1"/>
    <col min="15" max="15" width="7.75390625" style="0" customWidth="1"/>
    <col min="16" max="16" width="7.375" style="0" customWidth="1"/>
    <col min="17" max="17" width="8.75390625" style="0" customWidth="1"/>
  </cols>
  <sheetData>
    <row r="1" spans="1:17" ht="13.5">
      <c r="A1" s="179" t="s">
        <v>164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3.5">
      <c r="A2" s="151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3.5">
      <c r="A3" s="151" t="s">
        <v>104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3.5">
      <c r="A4" s="151" t="s">
        <v>105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3.5">
      <c r="A5" s="151" t="s">
        <v>106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3.5">
      <c r="A6" s="142" t="s">
        <v>154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3.5">
      <c r="A7" s="185" t="s">
        <v>155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17" ht="14.25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115" t="s">
        <v>130</v>
      </c>
      <c r="B9" s="155" t="s">
        <v>266</v>
      </c>
      <c r="C9" s="181"/>
      <c r="D9" s="155" t="s">
        <v>274</v>
      </c>
      <c r="E9" s="181"/>
      <c r="F9" s="155" t="s">
        <v>275</v>
      </c>
      <c r="G9" s="183"/>
      <c r="H9" s="183"/>
      <c r="I9" s="183"/>
      <c r="J9" s="183"/>
      <c r="K9" s="183"/>
      <c r="L9" s="183"/>
      <c r="M9" s="181"/>
      <c r="N9" s="155" t="s">
        <v>35</v>
      </c>
      <c r="O9" s="181"/>
      <c r="P9" s="155" t="s">
        <v>35</v>
      </c>
      <c r="Q9" s="181"/>
    </row>
    <row r="10" spans="1:17" ht="13.5" thickBot="1">
      <c r="A10" s="113"/>
      <c r="B10" s="157"/>
      <c r="C10" s="182"/>
      <c r="D10" s="157"/>
      <c r="E10" s="182"/>
      <c r="F10" s="157"/>
      <c r="G10" s="184"/>
      <c r="H10" s="184"/>
      <c r="I10" s="184"/>
      <c r="J10" s="184"/>
      <c r="K10" s="184"/>
      <c r="L10" s="184"/>
      <c r="M10" s="182"/>
      <c r="N10" s="157" t="s">
        <v>254</v>
      </c>
      <c r="O10" s="182"/>
      <c r="P10" s="157" t="s">
        <v>276</v>
      </c>
      <c r="Q10" s="182"/>
    </row>
    <row r="11" spans="1:17" ht="36.75" thickBot="1">
      <c r="A11" s="113"/>
      <c r="B11" s="115" t="s">
        <v>131</v>
      </c>
      <c r="C11" s="115" t="s">
        <v>132</v>
      </c>
      <c r="D11" s="115" t="s">
        <v>131</v>
      </c>
      <c r="E11" s="115" t="s">
        <v>132</v>
      </c>
      <c r="F11" s="110" t="s">
        <v>46</v>
      </c>
      <c r="G11" s="112"/>
      <c r="H11" s="110" t="s">
        <v>47</v>
      </c>
      <c r="I11" s="112"/>
      <c r="J11" s="110" t="s">
        <v>48</v>
      </c>
      <c r="K11" s="112"/>
      <c r="L11" s="110" t="s">
        <v>36</v>
      </c>
      <c r="M11" s="112"/>
      <c r="N11" s="115" t="s">
        <v>131</v>
      </c>
      <c r="O11" s="115" t="s">
        <v>132</v>
      </c>
      <c r="P11" s="10" t="s">
        <v>131</v>
      </c>
      <c r="Q11" s="10" t="s">
        <v>132</v>
      </c>
    </row>
    <row r="12" spans="1:17" ht="48.75" thickBot="1">
      <c r="A12" s="114"/>
      <c r="B12" s="114"/>
      <c r="C12" s="114"/>
      <c r="D12" s="114"/>
      <c r="E12" s="114"/>
      <c r="F12" s="12" t="s">
        <v>131</v>
      </c>
      <c r="G12" s="12" t="s">
        <v>132</v>
      </c>
      <c r="H12" s="12" t="s">
        <v>131</v>
      </c>
      <c r="I12" s="12" t="s">
        <v>132</v>
      </c>
      <c r="J12" s="12" t="s">
        <v>131</v>
      </c>
      <c r="K12" s="12" t="s">
        <v>132</v>
      </c>
      <c r="L12" s="12" t="s">
        <v>131</v>
      </c>
      <c r="M12" s="12" t="s">
        <v>132</v>
      </c>
      <c r="N12" s="114"/>
      <c r="O12" s="114"/>
      <c r="P12" s="12"/>
      <c r="Q12" s="12"/>
    </row>
    <row r="13" spans="1:17" ht="13.5" thickBot="1">
      <c r="A13" s="40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P13" s="41">
        <v>16</v>
      </c>
      <c r="Q13" s="41">
        <v>17</v>
      </c>
    </row>
    <row r="14" spans="1:17" ht="29.25" customHeight="1" thickBot="1">
      <c r="A14" s="11" t="s">
        <v>133</v>
      </c>
      <c r="B14" s="51">
        <v>465.87</v>
      </c>
      <c r="C14" s="51">
        <v>329.12</v>
      </c>
      <c r="D14" s="57">
        <f aca="true" t="shared" si="0" ref="D14:N14">D15+D16+D17+D18+D19+D20+D21+D22+D23</f>
        <v>506.59999999999997</v>
      </c>
      <c r="E14" s="57">
        <f t="shared" si="0"/>
        <v>361.93999999999994</v>
      </c>
      <c r="F14" s="51">
        <f t="shared" si="0"/>
        <v>84.1</v>
      </c>
      <c r="G14" s="51">
        <f t="shared" si="0"/>
        <v>65.7</v>
      </c>
      <c r="H14" s="51">
        <f t="shared" si="0"/>
        <v>118.48</v>
      </c>
      <c r="I14" s="51">
        <f t="shared" si="0"/>
        <v>79.65</v>
      </c>
      <c r="J14" s="51">
        <f t="shared" si="0"/>
        <v>247.7</v>
      </c>
      <c r="K14" s="51">
        <f t="shared" si="0"/>
        <v>169.20000000000002</v>
      </c>
      <c r="L14" s="75">
        <f t="shared" si="0"/>
        <v>551.2</v>
      </c>
      <c r="M14" s="75">
        <f t="shared" si="0"/>
        <v>386.34</v>
      </c>
      <c r="N14" s="51">
        <f t="shared" si="0"/>
        <v>573.5</v>
      </c>
      <c r="O14" s="51">
        <f>O15+O17+O18+O19+O20+O21+O22+O23</f>
        <v>403.84</v>
      </c>
      <c r="P14" s="51">
        <f>P15+P16+P17+P18+P19+P20+P21+P22+P23</f>
        <v>573.5</v>
      </c>
      <c r="Q14" s="51">
        <f>Q15+Q16+Q17+Q18+Q19+Q20+Q21+Q22+Q23</f>
        <v>403.84</v>
      </c>
    </row>
    <row r="15" spans="1:17" ht="13.5" thickBot="1">
      <c r="A15" s="11" t="s">
        <v>134</v>
      </c>
      <c r="B15" s="50">
        <v>0</v>
      </c>
      <c r="C15" s="50">
        <v>0</v>
      </c>
      <c r="D15" s="57">
        <v>0</v>
      </c>
      <c r="E15" s="57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75">
        <v>0</v>
      </c>
      <c r="M15" s="75">
        <v>0</v>
      </c>
      <c r="N15" s="50">
        <v>0</v>
      </c>
      <c r="O15" s="50">
        <v>0</v>
      </c>
      <c r="P15" s="50">
        <v>0</v>
      </c>
      <c r="Q15" s="50">
        <v>0</v>
      </c>
    </row>
    <row r="16" spans="1:17" ht="21" customHeight="1" thickBot="1">
      <c r="A16" s="11" t="s">
        <v>135</v>
      </c>
      <c r="B16" s="50">
        <v>0</v>
      </c>
      <c r="C16" s="50">
        <v>0</v>
      </c>
      <c r="D16" s="57">
        <v>0</v>
      </c>
      <c r="E16" s="57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75">
        <v>0</v>
      </c>
      <c r="M16" s="75">
        <v>0</v>
      </c>
      <c r="N16" s="50">
        <v>0</v>
      </c>
      <c r="O16" s="50">
        <v>0</v>
      </c>
      <c r="P16" s="50">
        <v>0</v>
      </c>
      <c r="Q16" s="50">
        <v>0</v>
      </c>
    </row>
    <row r="17" spans="1:17" ht="22.5" customHeight="1" thickBot="1">
      <c r="A17" s="11" t="s">
        <v>136</v>
      </c>
      <c r="B17" s="74">
        <v>4.2</v>
      </c>
      <c r="C17" s="74">
        <v>0</v>
      </c>
      <c r="D17" s="57">
        <v>4.2</v>
      </c>
      <c r="E17" s="57">
        <v>0</v>
      </c>
      <c r="F17" s="74">
        <v>0</v>
      </c>
      <c r="G17" s="74">
        <v>0</v>
      </c>
      <c r="H17" s="74">
        <v>2.08</v>
      </c>
      <c r="I17" s="74">
        <v>0</v>
      </c>
      <c r="J17" s="74">
        <v>3.1</v>
      </c>
      <c r="K17" s="74">
        <v>0</v>
      </c>
      <c r="L17" s="75">
        <v>4.2</v>
      </c>
      <c r="M17" s="75">
        <v>0</v>
      </c>
      <c r="N17" s="74">
        <v>4.2</v>
      </c>
      <c r="O17" s="74">
        <v>0</v>
      </c>
      <c r="P17" s="74">
        <v>4.2</v>
      </c>
      <c r="Q17" s="74">
        <v>0</v>
      </c>
    </row>
    <row r="18" spans="1:17" ht="18.75" customHeight="1" thickBot="1">
      <c r="A18" s="11" t="s">
        <v>137</v>
      </c>
      <c r="B18" s="50">
        <v>0</v>
      </c>
      <c r="C18" s="50">
        <v>0</v>
      </c>
      <c r="D18" s="57">
        <v>0</v>
      </c>
      <c r="E18" s="57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75">
        <v>0</v>
      </c>
      <c r="M18" s="75">
        <v>0</v>
      </c>
      <c r="N18" s="50">
        <v>0</v>
      </c>
      <c r="O18" s="50">
        <v>0</v>
      </c>
      <c r="P18" s="50">
        <v>0</v>
      </c>
      <c r="Q18" s="50">
        <v>0</v>
      </c>
    </row>
    <row r="19" spans="1:17" ht="37.5" customHeight="1" thickBot="1">
      <c r="A19" s="11" t="s">
        <v>138</v>
      </c>
      <c r="B19" s="50">
        <v>0</v>
      </c>
      <c r="C19" s="50">
        <v>0</v>
      </c>
      <c r="D19" s="57">
        <v>0</v>
      </c>
      <c r="E19" s="57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75">
        <v>0</v>
      </c>
      <c r="M19" s="75">
        <v>0</v>
      </c>
      <c r="N19" s="50">
        <v>0</v>
      </c>
      <c r="O19" s="50">
        <v>0</v>
      </c>
      <c r="P19" s="50">
        <v>0</v>
      </c>
      <c r="Q19" s="50">
        <v>0</v>
      </c>
    </row>
    <row r="20" spans="1:17" ht="36.75" customHeight="1" thickBot="1">
      <c r="A20" s="11" t="s">
        <v>139</v>
      </c>
      <c r="B20" s="50">
        <v>404.47</v>
      </c>
      <c r="C20" s="50">
        <v>325.6</v>
      </c>
      <c r="D20" s="57">
        <v>447</v>
      </c>
      <c r="E20" s="57">
        <v>358.4</v>
      </c>
      <c r="F20" s="50">
        <v>83.6</v>
      </c>
      <c r="G20" s="50">
        <v>65.4</v>
      </c>
      <c r="H20" s="50">
        <v>100.9</v>
      </c>
      <c r="I20" s="50">
        <v>78.9</v>
      </c>
      <c r="J20" s="50">
        <v>214.1</v>
      </c>
      <c r="K20" s="50">
        <v>167.4</v>
      </c>
      <c r="L20" s="75">
        <v>489.6</v>
      </c>
      <c r="M20" s="75">
        <v>382.7</v>
      </c>
      <c r="N20" s="50">
        <v>511.9</v>
      </c>
      <c r="O20" s="50">
        <v>400.2</v>
      </c>
      <c r="P20" s="50">
        <v>511.9</v>
      </c>
      <c r="Q20" s="50">
        <v>400.2</v>
      </c>
    </row>
    <row r="21" spans="1:17" ht="49.5" customHeight="1" thickBot="1">
      <c r="A21" s="11" t="s">
        <v>140</v>
      </c>
      <c r="B21" s="74">
        <v>1.2</v>
      </c>
      <c r="C21" s="74">
        <v>0.72</v>
      </c>
      <c r="D21" s="57">
        <v>1.4</v>
      </c>
      <c r="E21" s="57">
        <v>0.84</v>
      </c>
      <c r="F21" s="74">
        <v>0.5</v>
      </c>
      <c r="G21" s="74">
        <v>0.3</v>
      </c>
      <c r="H21" s="74">
        <v>0.5</v>
      </c>
      <c r="I21" s="74">
        <v>0</v>
      </c>
      <c r="J21" s="74">
        <v>0.5</v>
      </c>
      <c r="K21" s="74">
        <v>0.3</v>
      </c>
      <c r="L21" s="75">
        <v>1.4</v>
      </c>
      <c r="M21" s="75">
        <v>0.84</v>
      </c>
      <c r="N21" s="74">
        <v>1.4</v>
      </c>
      <c r="O21" s="74">
        <v>0.84</v>
      </c>
      <c r="P21" s="74">
        <v>1.4</v>
      </c>
      <c r="Q21" s="74">
        <v>0.84</v>
      </c>
    </row>
    <row r="22" spans="1:17" ht="13.5" thickBot="1">
      <c r="A22" s="11" t="s">
        <v>141</v>
      </c>
      <c r="B22" s="50">
        <v>0</v>
      </c>
      <c r="C22" s="50">
        <v>0</v>
      </c>
      <c r="D22" s="57">
        <v>0</v>
      </c>
      <c r="E22" s="57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75">
        <v>0</v>
      </c>
      <c r="M22" s="75">
        <v>0</v>
      </c>
      <c r="N22" s="50">
        <v>0</v>
      </c>
      <c r="O22" s="50">
        <v>0</v>
      </c>
      <c r="P22" s="50">
        <v>0</v>
      </c>
      <c r="Q22" s="50">
        <v>0</v>
      </c>
    </row>
    <row r="23" spans="1:17" ht="48" customHeight="1" thickBot="1">
      <c r="A23" s="11" t="s">
        <v>255</v>
      </c>
      <c r="B23" s="74">
        <v>56</v>
      </c>
      <c r="C23" s="74">
        <v>2.8</v>
      </c>
      <c r="D23" s="57">
        <v>54</v>
      </c>
      <c r="E23" s="57">
        <v>2.7</v>
      </c>
      <c r="F23" s="74">
        <v>0</v>
      </c>
      <c r="G23" s="74">
        <v>0</v>
      </c>
      <c r="H23" s="74">
        <v>15</v>
      </c>
      <c r="I23" s="74">
        <v>0.75</v>
      </c>
      <c r="J23" s="74">
        <v>30</v>
      </c>
      <c r="K23" s="74">
        <v>1.5</v>
      </c>
      <c r="L23" s="75">
        <v>56</v>
      </c>
      <c r="M23" s="75">
        <v>2.8</v>
      </c>
      <c r="N23" s="74">
        <v>56</v>
      </c>
      <c r="O23" s="74">
        <v>2.8</v>
      </c>
      <c r="P23" s="74">
        <v>56</v>
      </c>
      <c r="Q23" s="74">
        <v>2.8</v>
      </c>
    </row>
    <row r="24" spans="1:17" ht="21" customHeight="1" thickBot="1">
      <c r="A24" s="11" t="s">
        <v>142</v>
      </c>
      <c r="B24" s="53">
        <v>2</v>
      </c>
      <c r="C24" s="53">
        <f aca="true" t="shared" si="1" ref="C24:Q24">C26+C25</f>
        <v>0</v>
      </c>
      <c r="D24" s="57">
        <f t="shared" si="1"/>
        <v>0</v>
      </c>
      <c r="E24" s="57">
        <f t="shared" si="1"/>
        <v>0</v>
      </c>
      <c r="F24" s="53">
        <f t="shared" si="1"/>
        <v>0</v>
      </c>
      <c r="G24" s="53">
        <f t="shared" si="1"/>
        <v>0</v>
      </c>
      <c r="H24" s="53">
        <f t="shared" si="1"/>
        <v>0</v>
      </c>
      <c r="I24" s="53">
        <f t="shared" si="1"/>
        <v>0</v>
      </c>
      <c r="J24" s="53">
        <v>0</v>
      </c>
      <c r="K24" s="53">
        <f t="shared" si="1"/>
        <v>0</v>
      </c>
      <c r="L24" s="75">
        <v>0</v>
      </c>
      <c r="M24" s="75">
        <f t="shared" si="1"/>
        <v>0</v>
      </c>
      <c r="N24" s="53">
        <v>0</v>
      </c>
      <c r="O24" s="53">
        <f t="shared" si="1"/>
        <v>0</v>
      </c>
      <c r="P24" s="53">
        <v>0</v>
      </c>
      <c r="Q24" s="53">
        <f t="shared" si="1"/>
        <v>0</v>
      </c>
    </row>
    <row r="25" spans="1:17" ht="21" customHeight="1" thickBot="1">
      <c r="A25" s="11" t="s">
        <v>174</v>
      </c>
      <c r="B25" s="52"/>
      <c r="C25" s="52"/>
      <c r="D25" s="57">
        <v>0</v>
      </c>
      <c r="E25" s="57"/>
      <c r="F25" s="52">
        <v>0</v>
      </c>
      <c r="G25" s="52"/>
      <c r="H25" s="52">
        <v>0</v>
      </c>
      <c r="I25" s="52"/>
      <c r="J25" s="52">
        <v>0</v>
      </c>
      <c r="K25" s="52"/>
      <c r="L25" s="75">
        <v>0</v>
      </c>
      <c r="M25" s="75"/>
      <c r="N25" s="52"/>
      <c r="O25" s="52"/>
      <c r="P25" s="52"/>
      <c r="Q25" s="52"/>
    </row>
    <row r="26" spans="1:17" ht="21" customHeight="1" thickBot="1">
      <c r="A26" s="11" t="s">
        <v>175</v>
      </c>
      <c r="B26" s="52">
        <v>2</v>
      </c>
      <c r="C26" s="52"/>
      <c r="D26" s="57"/>
      <c r="E26" s="57"/>
      <c r="F26" s="52"/>
      <c r="G26" s="52"/>
      <c r="H26" s="52"/>
      <c r="I26" s="52"/>
      <c r="J26" s="52"/>
      <c r="K26" s="52"/>
      <c r="L26" s="75"/>
      <c r="M26" s="75"/>
      <c r="N26" s="52"/>
      <c r="O26" s="52"/>
      <c r="P26" s="52"/>
      <c r="Q26" s="52"/>
    </row>
    <row r="27" spans="1:17" ht="33" customHeight="1" thickBot="1">
      <c r="A27" s="11" t="s">
        <v>143</v>
      </c>
      <c r="B27" s="51">
        <f aca="true" t="shared" si="2" ref="B27:Q27">B28+B29+B30+B31</f>
        <v>942.36</v>
      </c>
      <c r="C27" s="51">
        <f t="shared" si="2"/>
        <v>0</v>
      </c>
      <c r="D27" s="57">
        <v>983.9</v>
      </c>
      <c r="E27" s="57">
        <f t="shared" si="2"/>
        <v>0</v>
      </c>
      <c r="F27" s="52">
        <f t="shared" si="2"/>
        <v>194.2</v>
      </c>
      <c r="G27" s="52">
        <f t="shared" si="2"/>
        <v>0</v>
      </c>
      <c r="H27" s="52">
        <f t="shared" si="2"/>
        <v>428.59999999999997</v>
      </c>
      <c r="I27" s="52">
        <f t="shared" si="2"/>
        <v>0</v>
      </c>
      <c r="J27" s="52">
        <f t="shared" si="2"/>
        <v>925.9</v>
      </c>
      <c r="K27" s="52">
        <f t="shared" si="2"/>
        <v>0</v>
      </c>
      <c r="L27" s="75">
        <f t="shared" si="2"/>
        <v>1137.453</v>
      </c>
      <c r="M27" s="75">
        <f t="shared" si="2"/>
        <v>0</v>
      </c>
      <c r="N27" s="75">
        <f t="shared" si="2"/>
        <v>1189.0300000000002</v>
      </c>
      <c r="O27" s="51">
        <f t="shared" si="2"/>
        <v>0</v>
      </c>
      <c r="P27" s="51">
        <f t="shared" si="2"/>
        <v>1189.0300000000002</v>
      </c>
      <c r="Q27" s="51">
        <f t="shared" si="2"/>
        <v>0</v>
      </c>
    </row>
    <row r="28" spans="1:17" ht="22.5" customHeight="1" thickBot="1">
      <c r="A28" s="11" t="s">
        <v>144</v>
      </c>
      <c r="B28" s="50">
        <v>686.48</v>
      </c>
      <c r="C28" s="50">
        <v>0</v>
      </c>
      <c r="D28" s="57">
        <v>716.1</v>
      </c>
      <c r="E28" s="57">
        <v>0</v>
      </c>
      <c r="F28" s="50">
        <v>141.5</v>
      </c>
      <c r="G28" s="50">
        <v>0</v>
      </c>
      <c r="H28" s="50">
        <v>312.2</v>
      </c>
      <c r="I28" s="50">
        <v>0</v>
      </c>
      <c r="J28" s="50">
        <v>674.5</v>
      </c>
      <c r="K28" s="50">
        <v>0</v>
      </c>
      <c r="L28" s="75">
        <v>828.6</v>
      </c>
      <c r="M28" s="75">
        <v>0</v>
      </c>
      <c r="N28" s="50">
        <v>866.29</v>
      </c>
      <c r="O28" s="50"/>
      <c r="P28" s="50">
        <v>866.29</v>
      </c>
      <c r="Q28" s="50">
        <v>0</v>
      </c>
    </row>
    <row r="29" spans="1:17" ht="39.75" customHeight="1" thickBot="1">
      <c r="A29" s="11" t="s">
        <v>145</v>
      </c>
      <c r="B29" s="50">
        <v>90.5</v>
      </c>
      <c r="C29" s="50">
        <v>0</v>
      </c>
      <c r="D29" s="57">
        <v>94.9</v>
      </c>
      <c r="E29" s="57">
        <v>0</v>
      </c>
      <c r="F29" s="50">
        <v>18.6</v>
      </c>
      <c r="G29" s="50">
        <v>0</v>
      </c>
      <c r="H29" s="50">
        <v>41.2</v>
      </c>
      <c r="I29" s="50">
        <v>0</v>
      </c>
      <c r="J29" s="50">
        <v>88.9</v>
      </c>
      <c r="K29" s="50">
        <v>0</v>
      </c>
      <c r="L29" s="75">
        <v>109.263</v>
      </c>
      <c r="M29" s="75">
        <v>0</v>
      </c>
      <c r="N29" s="50">
        <v>114.19</v>
      </c>
      <c r="O29" s="50">
        <v>0</v>
      </c>
      <c r="P29" s="50">
        <v>114.19</v>
      </c>
      <c r="Q29" s="50">
        <v>0</v>
      </c>
    </row>
    <row r="30" spans="1:17" ht="52.5" customHeight="1" thickBot="1">
      <c r="A30" s="11" t="s">
        <v>146</v>
      </c>
      <c r="B30" s="50">
        <v>159.14</v>
      </c>
      <c r="C30" s="50">
        <v>0</v>
      </c>
      <c r="D30" s="57">
        <v>166</v>
      </c>
      <c r="E30" s="57">
        <v>0</v>
      </c>
      <c r="F30" s="50">
        <v>32.8</v>
      </c>
      <c r="G30" s="50">
        <v>0</v>
      </c>
      <c r="H30" s="50">
        <v>72.4</v>
      </c>
      <c r="I30" s="50">
        <v>0</v>
      </c>
      <c r="J30" s="50">
        <v>156.4</v>
      </c>
      <c r="K30" s="50">
        <v>0</v>
      </c>
      <c r="L30" s="75">
        <v>192.09</v>
      </c>
      <c r="M30" s="75"/>
      <c r="N30" s="50">
        <v>200.67</v>
      </c>
      <c r="O30" s="50"/>
      <c r="P30" s="50">
        <v>200.67</v>
      </c>
      <c r="Q30" s="50">
        <v>0</v>
      </c>
    </row>
    <row r="31" spans="1:19" ht="88.5" customHeight="1" thickBot="1">
      <c r="A31" s="11" t="s">
        <v>147</v>
      </c>
      <c r="B31" s="50">
        <v>6.24</v>
      </c>
      <c r="C31" s="50">
        <v>0</v>
      </c>
      <c r="D31" s="57">
        <v>6</v>
      </c>
      <c r="E31" s="57">
        <v>0</v>
      </c>
      <c r="F31" s="50">
        <v>1.3</v>
      </c>
      <c r="G31" s="50">
        <v>0</v>
      </c>
      <c r="H31" s="50">
        <v>2.8</v>
      </c>
      <c r="I31" s="50">
        <v>0</v>
      </c>
      <c r="J31" s="50">
        <v>6.1</v>
      </c>
      <c r="K31" s="50">
        <v>0</v>
      </c>
      <c r="L31" s="75">
        <v>7.5</v>
      </c>
      <c r="M31" s="75">
        <v>0</v>
      </c>
      <c r="N31" s="50">
        <v>7.88</v>
      </c>
      <c r="O31" s="50">
        <v>0</v>
      </c>
      <c r="P31" s="50">
        <v>7.88</v>
      </c>
      <c r="Q31" s="50">
        <v>0</v>
      </c>
      <c r="S31" s="63"/>
    </row>
    <row r="32" spans="1:17" ht="32.25" customHeight="1" thickBot="1">
      <c r="A32" s="71" t="s">
        <v>148</v>
      </c>
      <c r="B32" s="52">
        <v>2.9</v>
      </c>
      <c r="C32" s="52">
        <v>2.9</v>
      </c>
      <c r="D32" s="57">
        <v>1.5</v>
      </c>
      <c r="E32" s="57">
        <v>1.5</v>
      </c>
      <c r="F32" s="52">
        <v>1.6</v>
      </c>
      <c r="G32" s="52">
        <v>1.6</v>
      </c>
      <c r="H32" s="52"/>
      <c r="I32" s="52"/>
      <c r="J32" s="52"/>
      <c r="K32" s="52"/>
      <c r="L32" s="75">
        <v>1.6</v>
      </c>
      <c r="M32" s="75">
        <v>1.6</v>
      </c>
      <c r="N32" s="52">
        <v>1.6</v>
      </c>
      <c r="O32" s="52">
        <v>1.6</v>
      </c>
      <c r="P32" s="52">
        <v>1.6</v>
      </c>
      <c r="Q32" s="52">
        <v>1.6</v>
      </c>
    </row>
    <row r="33" spans="1:17" ht="31.5" customHeight="1" thickBot="1">
      <c r="A33" s="11" t="s">
        <v>149</v>
      </c>
      <c r="B33" s="50">
        <v>0</v>
      </c>
      <c r="C33" s="50">
        <v>0</v>
      </c>
      <c r="D33" s="57">
        <v>0</v>
      </c>
      <c r="E33" s="57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75">
        <v>0</v>
      </c>
      <c r="M33" s="75">
        <v>0</v>
      </c>
      <c r="N33" s="50">
        <v>0</v>
      </c>
      <c r="O33" s="50">
        <v>0</v>
      </c>
      <c r="P33" s="50">
        <v>0</v>
      </c>
      <c r="Q33" s="50">
        <v>0</v>
      </c>
    </row>
    <row r="34" spans="1:17" ht="13.5" thickBot="1">
      <c r="A34" s="11" t="s">
        <v>150</v>
      </c>
      <c r="B34" s="52">
        <v>2.9</v>
      </c>
      <c r="C34" s="52">
        <v>2.9</v>
      </c>
      <c r="D34" s="57">
        <v>1.5</v>
      </c>
      <c r="E34" s="57">
        <v>1.5</v>
      </c>
      <c r="F34" s="52">
        <v>1.6</v>
      </c>
      <c r="G34" s="52">
        <v>1.6</v>
      </c>
      <c r="H34" s="52"/>
      <c r="I34" s="52"/>
      <c r="J34" s="52"/>
      <c r="K34" s="52"/>
      <c r="L34" s="75">
        <v>1.6</v>
      </c>
      <c r="M34" s="75">
        <v>1.6</v>
      </c>
      <c r="N34" s="52">
        <v>1.6</v>
      </c>
      <c r="O34" s="52">
        <v>1.6</v>
      </c>
      <c r="P34" s="52">
        <v>1.6</v>
      </c>
      <c r="Q34" s="52">
        <v>1.6</v>
      </c>
    </row>
    <row r="35" spans="1:17" ht="80.25" customHeight="1" thickBot="1">
      <c r="A35" s="11" t="s">
        <v>151</v>
      </c>
      <c r="B35" s="53">
        <v>41.3</v>
      </c>
      <c r="C35" s="53">
        <v>41.3</v>
      </c>
      <c r="D35" s="57">
        <v>3.5</v>
      </c>
      <c r="E35" s="57">
        <v>3.5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75">
        <v>3.3</v>
      </c>
      <c r="M35" s="75">
        <v>3.3</v>
      </c>
      <c r="N35" s="52">
        <v>3.47</v>
      </c>
      <c r="O35" s="52">
        <v>3.47</v>
      </c>
      <c r="P35" s="52">
        <v>3.47</v>
      </c>
      <c r="Q35" s="52">
        <v>3.47</v>
      </c>
    </row>
    <row r="36" spans="1:17" ht="13.5" thickBot="1">
      <c r="A36" s="11" t="s">
        <v>152</v>
      </c>
      <c r="B36" s="53">
        <f>B37</f>
        <v>0</v>
      </c>
      <c r="C36" s="53">
        <f aca="true" t="shared" si="3" ref="C36:P36">C37</f>
        <v>0</v>
      </c>
      <c r="D36" s="57">
        <f t="shared" si="3"/>
        <v>0</v>
      </c>
      <c r="E36" s="57">
        <f t="shared" si="3"/>
        <v>0</v>
      </c>
      <c r="F36" s="53">
        <f t="shared" si="3"/>
        <v>0</v>
      </c>
      <c r="G36" s="53">
        <f t="shared" si="3"/>
        <v>0</v>
      </c>
      <c r="H36" s="53">
        <f t="shared" si="3"/>
        <v>0</v>
      </c>
      <c r="I36" s="53">
        <f t="shared" si="3"/>
        <v>0</v>
      </c>
      <c r="J36" s="53">
        <f t="shared" si="3"/>
        <v>0</v>
      </c>
      <c r="K36" s="53">
        <f t="shared" si="3"/>
        <v>0</v>
      </c>
      <c r="L36" s="75">
        <f t="shared" si="3"/>
        <v>0</v>
      </c>
      <c r="M36" s="75">
        <f t="shared" si="3"/>
        <v>0</v>
      </c>
      <c r="N36" s="53">
        <f t="shared" si="3"/>
        <v>0</v>
      </c>
      <c r="O36" s="53">
        <f t="shared" si="3"/>
        <v>0</v>
      </c>
      <c r="P36" s="53">
        <f t="shared" si="3"/>
        <v>0</v>
      </c>
      <c r="Q36" s="53">
        <v>0</v>
      </c>
    </row>
    <row r="37" spans="1:17" ht="30.75" customHeight="1" thickBot="1">
      <c r="A37" s="11" t="s">
        <v>156</v>
      </c>
      <c r="B37" s="50">
        <v>0</v>
      </c>
      <c r="C37" s="50">
        <v>0</v>
      </c>
      <c r="D37" s="57">
        <v>0</v>
      </c>
      <c r="E37" s="57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75">
        <v>0</v>
      </c>
      <c r="M37" s="75">
        <v>0</v>
      </c>
      <c r="N37" s="50">
        <v>0</v>
      </c>
      <c r="O37" s="50">
        <v>0</v>
      </c>
      <c r="P37" s="50">
        <v>0</v>
      </c>
      <c r="Q37" s="50">
        <v>0</v>
      </c>
    </row>
    <row r="38" spans="1:17" ht="16.5" customHeight="1" thickBot="1">
      <c r="A38" s="11" t="s">
        <v>153</v>
      </c>
      <c r="B38" s="51">
        <f>B14+B24+B27+B32+B35+B36</f>
        <v>1454.43</v>
      </c>
      <c r="C38" s="51">
        <f>C14+C24+C27+C32+C35+C36</f>
        <v>373.32</v>
      </c>
      <c r="D38" s="57">
        <f aca="true" t="shared" si="4" ref="D38:Q38">D14+D24+D27+D32+D35+D36</f>
        <v>1495.5</v>
      </c>
      <c r="E38" s="57">
        <f t="shared" si="4"/>
        <v>366.93999999999994</v>
      </c>
      <c r="F38" s="51">
        <f t="shared" si="4"/>
        <v>279.9</v>
      </c>
      <c r="G38" s="51">
        <f t="shared" si="4"/>
        <v>67.3</v>
      </c>
      <c r="H38" s="51">
        <f t="shared" si="4"/>
        <v>547.0799999999999</v>
      </c>
      <c r="I38" s="51">
        <f t="shared" si="4"/>
        <v>79.65</v>
      </c>
      <c r="J38" s="51">
        <f t="shared" si="4"/>
        <v>1173.6</v>
      </c>
      <c r="K38" s="51">
        <f t="shared" si="4"/>
        <v>169.20000000000002</v>
      </c>
      <c r="L38" s="75">
        <f t="shared" si="4"/>
        <v>1693.5529999999999</v>
      </c>
      <c r="M38" s="75">
        <f t="shared" si="4"/>
        <v>391.24</v>
      </c>
      <c r="N38" s="51">
        <f t="shared" si="4"/>
        <v>1767.6000000000001</v>
      </c>
      <c r="O38" s="51">
        <f t="shared" si="4"/>
        <v>408.91</v>
      </c>
      <c r="P38" s="51">
        <f t="shared" si="4"/>
        <v>1767.6000000000001</v>
      </c>
      <c r="Q38" s="51">
        <f t="shared" si="4"/>
        <v>408.91</v>
      </c>
    </row>
    <row r="39" ht="12.75">
      <c r="A39" s="28"/>
    </row>
    <row r="40" spans="1:17" ht="12.75">
      <c r="A40" s="17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ht="12.75">
      <c r="A41" s="175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ht="12.75">
      <c r="A42" s="175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ht="12.75">
      <c r="A43" s="175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</sheetData>
  <sheetProtection/>
  <protectedRanges>
    <protectedRange sqref="A33:Q37" name="Диапазон4"/>
    <protectedRange sqref="A28:Q31" name="Диапазон3"/>
    <protectedRange sqref="A15:Q26" name="Диапазон2"/>
    <protectedRange sqref="A2:Q13" name="Диапазон1"/>
  </protectedRanges>
  <mergeCells count="29">
    <mergeCell ref="A1:Q1"/>
    <mergeCell ref="A2:Q2"/>
    <mergeCell ref="A3:Q3"/>
    <mergeCell ref="A40:Q40"/>
    <mergeCell ref="O11:O12"/>
    <mergeCell ref="N9:O9"/>
    <mergeCell ref="N10:O10"/>
    <mergeCell ref="P9:Q9"/>
    <mergeCell ref="P10:Q10"/>
    <mergeCell ref="A9:A12"/>
    <mergeCell ref="A41:Q41"/>
    <mergeCell ref="A42:Q42"/>
    <mergeCell ref="A43:Q43"/>
    <mergeCell ref="A4:Q4"/>
    <mergeCell ref="A5:Q5"/>
    <mergeCell ref="A6:Q6"/>
    <mergeCell ref="A7:Q7"/>
    <mergeCell ref="J11:K11"/>
    <mergeCell ref="L11:M11"/>
    <mergeCell ref="N11:N12"/>
    <mergeCell ref="B9:C10"/>
    <mergeCell ref="D9:E10"/>
    <mergeCell ref="F9:M10"/>
    <mergeCell ref="B11:B12"/>
    <mergeCell ref="C11:C12"/>
    <mergeCell ref="D11:D12"/>
    <mergeCell ref="E11:E12"/>
    <mergeCell ref="F11:G11"/>
    <mergeCell ref="H11:I1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Приемная</cp:lastModifiedBy>
  <cp:lastPrinted>2022-10-26T11:21:33Z</cp:lastPrinted>
  <dcterms:created xsi:type="dcterms:W3CDTF">2019-11-19T07:48:13Z</dcterms:created>
  <dcterms:modified xsi:type="dcterms:W3CDTF">2022-10-26T11:21:38Z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