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8" sheetId="1" r:id="rId1"/>
    <sheet name="2014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<sst xmlns="http://schemas.openxmlformats.org/spreadsheetml/2006/main" count="1660" uniqueCount="404">
  <si>
    <t>Приложение №6</t>
  </si>
  <si>
    <t xml:space="preserve">к Решению районной Думы </t>
  </si>
  <si>
    <t xml:space="preserve">от 09.06.2007г. №132/20 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</si>
  <si>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</si>
  <si>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</si>
  <si>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</si>
  <si>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</si>
  <si>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</si>
  <si>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Плановый период</t>
  </si>
  <si>
    <t>Сумма, руб.</t>
  </si>
  <si>
    <t>Уточнения, руб.</t>
  </si>
  <si>
    <t>5</t>
  </si>
  <si>
    <t>6</t>
  </si>
  <si>
    <t>7</t>
  </si>
  <si>
    <t>Общегосударственные вопросы</t>
  </si>
  <si>
    <t>01</t>
  </si>
  <si>
    <t>00</t>
  </si>
  <si>
    <t>000 0000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</si>
  <si>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</si>
  <si>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</si>
  <si>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</si>
  <si>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Администрации </t>
  </si>
  <si>
    <t>0010100</t>
  </si>
  <si>
    <t>Центральный аппарат</t>
  </si>
  <si>
    <t>001 0000</t>
  </si>
  <si>
    <t>005</t>
  </si>
  <si>
    <t>Территориальные органы</t>
  </si>
  <si>
    <t>006</t>
  </si>
  <si>
    <t>Выполнение функций государственными органами</t>
  </si>
  <si>
    <t>012</t>
  </si>
  <si>
    <t>Глава законодательной (представительной) власти местного самоуправления</t>
  </si>
  <si>
    <t>026</t>
  </si>
  <si>
    <t>Глава исполнительной власти местного самоуправления</t>
  </si>
  <si>
    <t>042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</si>
  <si>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</si>
  <si>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 </t>
  </si>
  <si>
    <t>Руководство и управление в сфере установленных функций</t>
  </si>
  <si>
    <t>03</t>
  </si>
  <si>
    <t>0010500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</si>
  <si>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</si>
  <si>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</si>
  <si>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0010400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</si>
  <si>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</si>
  <si>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</si>
  <si>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</si>
  <si>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</si>
  <si>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законодательные (представительные) органы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</si>
  <si>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</si>
  <si>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</si>
  <si>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</si>
  <si>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Исполнение функций и организация               деятельности административных комиссий муниципальных образований</t>
  </si>
  <si>
    <t>0014200</t>
  </si>
  <si>
    <t>Фонд компенсаций</t>
  </si>
  <si>
    <t>009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</si>
  <si>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</si>
  <si>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0014100</t>
  </si>
  <si>
    <t>Обслуживание государственного и муниципального долга</t>
  </si>
  <si>
    <t>11</t>
  </si>
  <si>
    <t>Процентные платежи по долговым обязательствам Киквидзенского муниципального района</t>
  </si>
  <si>
    <t>0650200</t>
  </si>
  <si>
    <t>Прочие расходы</t>
  </si>
  <si>
    <t>013</t>
  </si>
  <si>
    <t>Резервные фонды</t>
  </si>
  <si>
    <t>12</t>
  </si>
  <si>
    <t>Резервный фонд Киквидзенского муниципального района</t>
  </si>
  <si>
    <t>0700400</t>
  </si>
  <si>
    <t>Другие общегосударственные вопросы</t>
  </si>
  <si>
    <t>14</t>
  </si>
  <si>
    <t>15</t>
  </si>
  <si>
    <t>Проведение статистических обследований и переписей</t>
  </si>
  <si>
    <t>101</t>
  </si>
  <si>
    <t>Подготовка и проведение сельскохозяйственной переписи</t>
  </si>
  <si>
    <t>617</t>
  </si>
  <si>
    <t>Обеспечение приватизации и проведение предпродажной подготовки объектов приватизации</t>
  </si>
  <si>
    <t>0012900</t>
  </si>
  <si>
    <t>Государственная регистрация актов гражданского состояния</t>
  </si>
  <si>
    <t>0013800</t>
  </si>
  <si>
    <t>Финансовая поддержка на возвратной основе</t>
  </si>
  <si>
    <t>092 0000</t>
  </si>
  <si>
    <t>520</t>
  </si>
  <si>
    <t>Реализация государственных функций, связанных с общегосударственным управлением</t>
  </si>
  <si>
    <t>0920000</t>
  </si>
  <si>
    <t>Оценка недвижимости, признание прав                        и регулирование отношений по государственной  и муниципальной собственности</t>
  </si>
  <si>
    <t>0900200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</si>
  <si>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</si>
  <si>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</si>
  <si>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Национальная оборона</t>
  </si>
  <si>
    <t xml:space="preserve">000 0000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</si>
  <si>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</si>
  <si>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</si>
  <si>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</si>
  <si>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</si>
  <si>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</si>
  <si>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</si>
  <si>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</si>
  <si>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</si>
  <si>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522 0000</t>
  </si>
  <si>
    <t>253</t>
  </si>
  <si>
    <t>Органы юстиции</t>
  </si>
  <si>
    <t>519 0000</t>
  </si>
  <si>
    <t>608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</si>
  <si>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</si>
  <si>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</si>
  <si>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ЧС и стихийных бедствий</t>
  </si>
  <si>
    <t>218 0000</t>
  </si>
  <si>
    <t>Предупреждение и ликвидация последствий ЧС и стихийных бедствий природного и техногенного характера</t>
  </si>
  <si>
    <t>260</t>
  </si>
  <si>
    <t>Обеспечение противопожарной безопасности</t>
  </si>
  <si>
    <t>10</t>
  </si>
  <si>
    <t>Воинские формирования</t>
  </si>
  <si>
    <t>202 0000</t>
  </si>
  <si>
    <t>Гражданский персонал</t>
  </si>
  <si>
    <t>240</t>
  </si>
  <si>
    <t>Реализация других функций, связанных с обеспечением национальной безопасности и правоохранительной деятельности</t>
  </si>
  <si>
    <t>247 0000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</si>
  <si>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</si>
  <si>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</si>
  <si>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</si>
  <si>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</si>
  <si>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</si>
  <si>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</si>
  <si>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322</t>
  </si>
  <si>
    <t>Сельское хозяйство и рыболовство</t>
  </si>
  <si>
    <t xml:space="preserve">04 </t>
  </si>
  <si>
    <t>05</t>
  </si>
  <si>
    <t>Поддержка сельского хозяйства</t>
  </si>
  <si>
    <t>260 0000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</si>
  <si>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</si>
  <si>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</si>
  <si>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</si>
  <si>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340 0000</t>
  </si>
  <si>
    <t>Специальные мероприятия</t>
  </si>
  <si>
    <t>254</t>
  </si>
  <si>
    <t>Мероприятия по землеустройству и землепользованию</t>
  </si>
  <si>
    <t>406</t>
  </si>
  <si>
    <t>Другие вопросы в области национальной экономики</t>
  </si>
  <si>
    <t>Подпрограмма "Обновление градостроительной документации о градостроительном планировании территорий городских и сельских поселений Волгоградской области"</t>
  </si>
  <si>
    <t>5228401</t>
  </si>
  <si>
    <t>Фонд софинансирования</t>
  </si>
  <si>
    <t>010</t>
  </si>
  <si>
    <t>Мероприятия в области застройки территорий</t>
  </si>
  <si>
    <t>338 0000</t>
  </si>
  <si>
    <t>405</t>
  </si>
  <si>
    <t>Региональные целевые программы</t>
  </si>
  <si>
    <t>Жилищно-коммунальное хозяйство</t>
  </si>
  <si>
    <t xml:space="preserve">05 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</si>
  <si>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</si>
  <si>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</si>
  <si>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</si>
  <si>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Субсидии</t>
  </si>
  <si>
    <t>350 0000</t>
  </si>
  <si>
    <t>197</t>
  </si>
  <si>
    <t>Строительство объектов для нужд отрасли</t>
  </si>
  <si>
    <t>213</t>
  </si>
  <si>
    <t>Строительство объектов общегражданского назначения</t>
  </si>
  <si>
    <t>214</t>
  </si>
  <si>
    <t>Развитие социальной и инженерной инфраструктуры</t>
  </si>
  <si>
    <t>5230100</t>
  </si>
  <si>
    <t>Бюджетные инвестиции</t>
  </si>
  <si>
    <t>003</t>
  </si>
  <si>
    <t>Удаление и очистка жидких отходов</t>
  </si>
  <si>
    <t>400 0000</t>
  </si>
  <si>
    <t>441</t>
  </si>
  <si>
    <t>442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</si>
  <si>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</si>
  <si>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</si>
  <si>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</si>
  <si>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Поддержка коммунального хозяйства</t>
  </si>
  <si>
    <t>351 0000</t>
  </si>
  <si>
    <t>Мероприятия в области коммунального хозяйства</t>
  </si>
  <si>
    <t>411</t>
  </si>
  <si>
    <t>Благоустройство</t>
  </si>
  <si>
    <t>Прочие мероприятия по благоустройству поселений</t>
  </si>
  <si>
    <t>6010000</t>
  </si>
  <si>
    <t>Уличное освещение</t>
  </si>
  <si>
    <t>6020000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</si>
  <si>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</si>
  <si>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6030000</t>
  </si>
  <si>
    <t>Озеленение</t>
  </si>
  <si>
    <t>6040000</t>
  </si>
  <si>
    <t>600 0000</t>
  </si>
  <si>
    <t>412</t>
  </si>
  <si>
    <t>Другие вопросы в области жилищно-коммунального хозяйства</t>
  </si>
  <si>
    <t>Федеральные целевые программы</t>
  </si>
  <si>
    <t>100 0000</t>
  </si>
  <si>
    <t>Непрограммные инвестиции в основные фонды</t>
  </si>
  <si>
    <t>102 0000</t>
  </si>
  <si>
    <t>Фонд софинансирования социальных расходов</t>
  </si>
  <si>
    <t>515 0000</t>
  </si>
  <si>
    <t>Субсидии на частичное возмещение расходов бюджетов по предоставлению граждан субсидий на оплату жилья и коммунальных услуг</t>
  </si>
  <si>
    <t>500</t>
  </si>
  <si>
    <t>Организация и содержание мест захоронения</t>
  </si>
  <si>
    <t>6050000</t>
  </si>
  <si>
    <t>Охрана окружающей среды</t>
  </si>
  <si>
    <t>06</t>
  </si>
  <si>
    <t>Экологический контроль</t>
  </si>
  <si>
    <t>Мероприятия по сбору и удалению твердых и жидких отходов</t>
  </si>
  <si>
    <t>Сбор и удаление твердых отходов</t>
  </si>
  <si>
    <t>440</t>
  </si>
  <si>
    <t>Сбор, удаление отходов и очистка сточных вод</t>
  </si>
  <si>
    <t>Состояние окружающей среды и природопользования</t>
  </si>
  <si>
    <t>410 0000</t>
  </si>
  <si>
    <t>Природоохранные мероприятия</t>
  </si>
  <si>
    <t xml:space="preserve">443 </t>
  </si>
  <si>
    <t>Охрана объектов растительного и животного мира и среды их обитания</t>
  </si>
  <si>
    <t>4100100</t>
  </si>
  <si>
    <t>Образование</t>
  </si>
  <si>
    <t xml:space="preserve">07 </t>
  </si>
  <si>
    <t>Дошкольное образование</t>
  </si>
  <si>
    <t>Детские дошкольные учреждения</t>
  </si>
  <si>
    <t>420 0000</t>
  </si>
  <si>
    <t>Выполнение функций бюджетными учреждениями</t>
  </si>
  <si>
    <t>001</t>
  </si>
  <si>
    <t>Обеспечение деятельности подведомственных учреждений (платные услуги)</t>
  </si>
  <si>
    <t>420 1000</t>
  </si>
  <si>
    <t>327</t>
  </si>
  <si>
    <t>Общее образование</t>
  </si>
  <si>
    <t>Школы-детские сады, школы начальные, неполные средние и средние</t>
  </si>
  <si>
    <t>421 0000</t>
  </si>
  <si>
    <t>Школы-детские сады, школы начальные, неполные средние и средние (субвенции областные)</t>
  </si>
  <si>
    <t>421 0004</t>
  </si>
  <si>
    <t>4210004</t>
  </si>
  <si>
    <t>Учреждения по внешкольной работе с детьми</t>
  </si>
  <si>
    <t>423 0000</t>
  </si>
  <si>
    <t>4230000</t>
  </si>
  <si>
    <t>Организация питания детей из малоимущих  семей и детей, находящихся на учете у фтизиатра, обучающихся в общеобразовательных учреждениях</t>
  </si>
  <si>
    <t>5202200</t>
  </si>
  <si>
    <t>Расходы на осуществление социальных                гарантий молодым специалистам</t>
  </si>
  <si>
    <t>5202100</t>
  </si>
  <si>
    <t>Ежемесячное денежное вознаграждение за классное руководство</t>
  </si>
  <si>
    <t>5200900</t>
  </si>
  <si>
    <t>Оплата труда приемного родителя</t>
  </si>
  <si>
    <t>5201302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</si>
  <si>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</si>
  <si>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</si>
  <si>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</si>
  <si>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</si>
  <si>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4310100</t>
  </si>
  <si>
    <t>Целевая программа "Укрепление пожарной безопасности учреждений Киквидзенского муниципального района на 2007-2010 годы"</t>
  </si>
  <si>
    <t>7950003</t>
  </si>
  <si>
    <t>Другие вопросы в области образования</t>
  </si>
  <si>
    <t>Мероприятия в области образования</t>
  </si>
  <si>
    <t>436 0000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</si>
  <si>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</si>
  <si>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</si>
  <si>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795 0003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</si>
  <si>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</si>
  <si>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</si>
  <si>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</si>
  <si>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</si>
  <si>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</si>
  <si>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Музеи и постоянные выставки</t>
  </si>
  <si>
    <t>4410000</t>
  </si>
  <si>
    <t>441 0000</t>
  </si>
  <si>
    <t>Обеспечение деятельности подведомственных учреждений</t>
  </si>
  <si>
    <t>Библиотеки</t>
  </si>
  <si>
    <t>442 0000</t>
  </si>
  <si>
    <t>Мероприятия в сфере культуры, кинематографии и средств массовой информации</t>
  </si>
  <si>
    <t>450 0000</t>
  </si>
  <si>
    <t>4420000</t>
  </si>
  <si>
    <t>Комплектование книжных фондов библиотек муниципальных образований</t>
  </si>
  <si>
    <t>4500600</t>
  </si>
  <si>
    <t>Целевые программы муниципальных образований "Развитие народных художественных промыслов на 2007-2010" годы по Киквидзенскому району</t>
  </si>
  <si>
    <t>7950002</t>
  </si>
  <si>
    <t>7950004</t>
  </si>
  <si>
    <t>Телевидение и радиовещание</t>
  </si>
  <si>
    <t>Телерадиокомпании и телеорганизации</t>
  </si>
  <si>
    <t>453 0000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</si>
  <si>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</si>
  <si>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</si>
  <si>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4538500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</si>
  <si>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</si>
  <si>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</si>
  <si>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795 0000</t>
  </si>
  <si>
    <t>453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</si>
  <si>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</si>
  <si>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</si>
  <si>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</si>
  <si>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</si>
  <si>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</si>
  <si>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</si>
  <si>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</si>
  <si>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455</t>
  </si>
  <si>
    <t>Высокотехнологичные виды медицинской помощи</t>
  </si>
  <si>
    <t>456</t>
  </si>
  <si>
    <t>7950005</t>
  </si>
  <si>
    <t>Мероприятия в области санитарно-эпидемиологического надзора</t>
  </si>
  <si>
    <t>481 0000</t>
  </si>
  <si>
    <t>Борьба с эпидемиями</t>
  </si>
  <si>
    <t>459</t>
  </si>
  <si>
    <t>Реализация государственных функций в области здравоохранения, спорта и туризма</t>
  </si>
  <si>
    <t>485 0000</t>
  </si>
  <si>
    <t>Целевая программа "Сахарный диабет"</t>
  </si>
  <si>
    <t>7950007</t>
  </si>
  <si>
    <t>Целевая программа "Анти-спид"</t>
  </si>
  <si>
    <t>7950008</t>
  </si>
  <si>
    <t>Целевая программа "Вакцинопрофилактика"</t>
  </si>
  <si>
    <t>7950009</t>
  </si>
  <si>
    <t>Целевая программа "Неотложные меры по активной диагностике и лечению туберкулеза"</t>
  </si>
  <si>
    <t>7950010</t>
  </si>
  <si>
    <t>Целевая программа "Здоровый ребенок"</t>
  </si>
  <si>
    <t>7950011</t>
  </si>
  <si>
    <t>Целевая программа"Профилактика и лечение артериальной гипертонии"</t>
  </si>
  <si>
    <t>7950012</t>
  </si>
  <si>
    <t xml:space="preserve">Амбулаторная помощь </t>
  </si>
  <si>
    <t>Поликлиники, амбулатории, диагностические центры</t>
  </si>
  <si>
    <t>4710000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</si>
  <si>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</si>
  <si>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</si>
  <si>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</si>
  <si>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5129700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</si>
  <si>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</si>
  <si>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</si>
  <si>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</si>
  <si>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</si>
  <si>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506 0000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</si>
  <si>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</si>
  <si>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Социальное обеспечение населения</t>
  </si>
  <si>
    <t>Оплата жилищно-коммунальных услуг сельским специалистам</t>
  </si>
  <si>
    <t>5053302</t>
  </si>
  <si>
    <t>Оплата жилищно-коммунальных услуг многодетным семьям и семьям военнослужащих срочной службы</t>
  </si>
  <si>
    <t>5053301</t>
  </si>
  <si>
    <t>Мероприятия в области социальной политики</t>
  </si>
  <si>
    <t>5140100</t>
  </si>
  <si>
    <t>Предоставление гражданам субсидий на оплату жилого помещения и коммунальных услуг</t>
  </si>
  <si>
    <t>5054800</t>
  </si>
  <si>
    <t>Целевые программы муниципальных районов "Обеспечение жильем молодых семей в Киквидзенском муниципальном районе на 2006-2010 годы"</t>
  </si>
  <si>
    <t>7950001</t>
  </si>
  <si>
    <t>Субвенции на оплату ЖКУ отдельным категориям граждан</t>
  </si>
  <si>
    <t>561</t>
  </si>
  <si>
    <t>572</t>
  </si>
  <si>
    <t>Охрана семьи и детства</t>
  </si>
  <si>
    <t>Выплаты семьям опекунов на содержание подопечных детей</t>
  </si>
  <si>
    <t>5201301</t>
  </si>
  <si>
    <t>511 0000</t>
  </si>
  <si>
    <t>482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</si>
  <si>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</si>
  <si>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</si>
  <si>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</si>
  <si>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</si>
  <si>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социальной политики</t>
  </si>
  <si>
    <t>Меры социальной поддержки граждан</t>
  </si>
  <si>
    <t>505 0000</t>
  </si>
  <si>
    <t>Оказание социальной помощи</t>
  </si>
  <si>
    <t>483</t>
  </si>
  <si>
    <t>Реализация государственных функций в области социальной политики</t>
  </si>
  <si>
    <t>514 0000</t>
  </si>
  <si>
    <t>Другие пособия и компенсации</t>
  </si>
  <si>
    <t>755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</si>
  <si>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</si>
  <si>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</si>
  <si>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сельских поселений</t>
  </si>
  <si>
    <t>5160102</t>
  </si>
  <si>
    <t>Дотации на выравнивание уровня бюджетной обеспеченности</t>
  </si>
  <si>
    <t>517 0000</t>
  </si>
  <si>
    <t>501</t>
  </si>
  <si>
    <t>Поддержка мер по обеспечению сбалансированности бюджетов</t>
  </si>
  <si>
    <t>5170200</t>
  </si>
  <si>
    <t>Субсидии бюджетам субъектов Российской Федерации и муниципальных образований (межбюджетные субсидии)</t>
  </si>
  <si>
    <t>0000000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</si>
  <si>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</si>
  <si>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</si>
  <si>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520 0000</t>
  </si>
  <si>
    <t>522</t>
  </si>
  <si>
    <t>Субвенции бюджетам субъектов Российской Федерации и муниципальных образований</t>
  </si>
  <si>
    <t>Осуществление первичного  воинского                       учета  на территориях, где отсутствуют                  военные комиссариаты</t>
  </si>
  <si>
    <t>0142000</t>
  </si>
  <si>
    <t xml:space="preserve">Субвенция на выполнение передаваемых полномочий </t>
  </si>
  <si>
    <t>5170000</t>
  </si>
  <si>
    <t>Фонды компенсаций</t>
  </si>
  <si>
    <t>Субвенции местным бюджетам на выполнение передаваемых полномочий</t>
  </si>
  <si>
    <t>519 000</t>
  </si>
  <si>
    <t>523</t>
  </si>
  <si>
    <t>Фонд финансовой поддержки</t>
  </si>
  <si>
    <t>008</t>
  </si>
  <si>
    <t>Иные межбюджетные трансферты</t>
  </si>
  <si>
    <t>ИТОГО РАСХОДОВ</t>
  </si>
  <si>
    <t>райбюджет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</si>
  <si>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</si>
  <si>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</si>
  <si>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</si>
  <si>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</si>
  <si>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</si>
  <si>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</si>
  <si>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Мечешанское</t>
  </si>
  <si>
    <t>Озеркинское</t>
  </si>
  <si>
    <t>Преображенское</t>
  </si>
  <si>
    <t>Чернореченское</t>
  </si>
  <si>
    <t>РАСПРЕДЕЛЕНИЕ БЮДЖЕТНЫХ АССИГНОВАНИЙ ПО РАЗДЕЛАМ И ПОДРАЗДЕЛАМ, ЦЕЛЕВЫМ СТАТЬЯМ И ВИДАМ РАСХОДОВ БЮДЖЕТА АЛЕКСАНДРОВСКОГО СЕЛЬСКОГО ПОСЕЛЕНИЯ НА 2008 ГОД</t>
  </si>
  <si>
    <t>Приложение11</t>
  </si>
  <si>
    <t xml:space="preserve">к решению Совета депутатов </t>
  </si>
  <si>
    <t>Ежовского сельского</t>
  </si>
  <si>
    <t xml:space="preserve">ИТОГО </t>
  </si>
  <si>
    <t xml:space="preserve">Приложение № </t>
  </si>
  <si>
    <t xml:space="preserve">Наименование </t>
  </si>
  <si>
    <t>Программа (основное мероприятие)</t>
  </si>
  <si>
    <t>03 0</t>
  </si>
  <si>
    <t xml:space="preserve">Муниципальная программа «Устойчивое развитие сельских  территорий на 2014-2017 годы и на период до 2020 года» администрации Ежовского сельского поселения Киквидзенского муниципального района Волгоградской области </t>
  </si>
  <si>
    <t>Муниципальная программа "Комплексное развитие систем коммунальной инфраструктуры Ежовского сельского поселения Киквидзенского муниципального района Волгоградской области на 2015 – 2020 годы»</t>
  </si>
  <si>
    <t xml:space="preserve">04 0 </t>
  </si>
  <si>
    <t>Программа комплексного развития социальной инфраструктуры Ежовского сельского поселения Киквидзенского муниципального района Волгоградской области на 2019-2030 годы</t>
  </si>
  <si>
    <t>06 0</t>
  </si>
  <si>
    <t xml:space="preserve">Перечень муниципальных программ Ежовского сельского поселения Киквидзенского муниципального района, финансирование которых приостановлено с 01.01.2021 года </t>
  </si>
  <si>
    <t>поселения от  21.12.2020 №91/33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</si>
</sst>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i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color indexed="8"/>
      <name val="Times New Roman"/>
      <family val="1"/>
    </font>
    <font>
      <b/>
      <i/>
      <sz val="12"/>
      <name val="Arial Cyr"/>
      <family val="2"/>
    </font>
    <font>
      <sz val="11.5"/>
      <color indexed="8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2323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" fontId="10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justify" vertical="justify" wrapText="1"/>
    </xf>
    <xf numFmtId="49" fontId="0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15" fillId="0" borderId="12" xfId="0" applyNumberFormat="1" applyFont="1" applyBorder="1" applyAlignment="1">
      <alignment horizontal="justify" vertical="justify" wrapText="1"/>
    </xf>
    <xf numFmtId="49" fontId="17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vertical="justify" wrapText="1"/>
    </xf>
    <xf numFmtId="0" fontId="9" fillId="0" borderId="12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8" fillId="32" borderId="12" xfId="0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>
      <alignment horizontal="center" wrapText="1"/>
    </xf>
    <xf numFmtId="0" fontId="18" fillId="32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horizontal="center"/>
    </xf>
    <xf numFmtId="0" fontId="19" fillId="32" borderId="12" xfId="0" applyFont="1" applyFill="1" applyBorder="1" applyAlignment="1" applyProtection="1">
      <alignment vertical="top" wrapText="1"/>
      <protection locked="0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8" fillId="32" borderId="12" xfId="0" applyFont="1" applyFill="1" applyBorder="1" applyAlignment="1" applyProtection="1">
      <alignment vertical="top" wrapText="1"/>
      <protection locked="0"/>
    </xf>
    <xf numFmtId="0" fontId="17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63" fillId="0" borderId="13" xfId="0" applyFont="1" applyBorder="1" applyAlignment="1">
      <alignment wrapText="1"/>
    </xf>
    <xf numFmtId="1" fontId="10" fillId="0" borderId="0" xfId="0" applyNumberFormat="1" applyFont="1" applyBorder="1" applyAlignment="1">
      <alignment horizontal="center"/>
    </xf>
    <xf numFmtId="0" fontId="63" fillId="0" borderId="13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view="pageBreakPreview" zoomScale="60" zoomScalePageLayoutView="0" workbookViewId="0" topLeftCell="A124">
      <selection activeCell="B11" sqref="B11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3" width="7.875" style="0" customWidth="1"/>
    <col min="4" max="4" width="11.25390625" style="0" customWidth="1"/>
    <col min="5" max="5" width="9.25390625" style="0" customWidth="1"/>
    <col min="6" max="7" width="0.12890625" style="0" hidden="1" customWidth="1"/>
    <col min="8" max="8" width="10.125" style="0" hidden="1" customWidth="1"/>
    <col min="9" max="9" width="13.75390625" style="0" hidden="1" customWidth="1"/>
    <col min="10" max="10" width="15.12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3.00390625" style="0" hidden="1" customWidth="1"/>
    <col min="17" max="18" width="14.25390625" style="0" hidden="1" customWidth="1"/>
    <col min="19" max="19" width="15.875" style="0" hidden="1" customWidth="1"/>
    <col min="20" max="20" width="15.375" style="0" hidden="1" customWidth="1"/>
    <col min="21" max="21" width="10.75390625" style="0" customWidth="1"/>
  </cols>
  <sheetData>
    <row r="1" spans="1:11" ht="12.75">
      <c r="A1" s="1"/>
      <c r="B1" s="1"/>
      <c r="D1" s="2"/>
      <c r="E1" s="2"/>
      <c r="F1" s="2"/>
      <c r="G1" s="1"/>
      <c r="I1" s="1"/>
      <c r="K1" s="1" t="s">
        <v>0</v>
      </c>
    </row>
    <row r="2" spans="1:11" ht="12.75">
      <c r="A2" s="3"/>
      <c r="B2" s="1"/>
      <c r="G2" s="1"/>
      <c r="I2" s="1"/>
      <c r="J2" t="s">
        <v>389</v>
      </c>
      <c r="K2" s="1" t="s">
        <v>1</v>
      </c>
    </row>
    <row r="3" spans="7:11" ht="12.75">
      <c r="G3" s="1"/>
      <c r="I3" s="1"/>
      <c r="K3" s="1" t="s">
        <v>2</v>
      </c>
    </row>
    <row r="5" spans="1:6" ht="12.75" customHeight="1">
      <c r="A5" s="129" t="s">
        <v>388</v>
      </c>
      <c r="B5" s="129"/>
      <c r="C5" s="129"/>
      <c r="D5" s="129"/>
      <c r="E5" s="129"/>
      <c r="F5" s="129"/>
    </row>
    <row r="6" spans="1:6" ht="12.75">
      <c r="A6" s="129"/>
      <c r="B6" s="129"/>
      <c r="C6" s="129"/>
      <c r="D6" s="129"/>
      <c r="E6" s="129"/>
      <c r="F6" s="129"/>
    </row>
    <row r="7" spans="1:6" ht="12.75">
      <c r="A7" s="129"/>
      <c r="B7" s="129"/>
      <c r="C7" s="129"/>
      <c r="D7" s="129"/>
      <c r="E7" s="129"/>
      <c r="F7" s="129"/>
    </row>
    <row r="8" spans="1:20" ht="13.5" thickBot="1">
      <c r="A8" s="129"/>
      <c r="B8" s="129"/>
      <c r="C8" s="129"/>
      <c r="D8" s="129"/>
      <c r="E8" s="129"/>
      <c r="F8" s="129"/>
      <c r="I8" t="s">
        <v>377</v>
      </c>
      <c r="K8" t="s">
        <v>378</v>
      </c>
      <c r="L8" t="s">
        <v>379</v>
      </c>
      <c r="M8" t="s">
        <v>380</v>
      </c>
      <c r="N8" t="s">
        <v>381</v>
      </c>
      <c r="O8" t="s">
        <v>382</v>
      </c>
      <c r="P8" t="s">
        <v>383</v>
      </c>
      <c r="Q8" t="s">
        <v>384</v>
      </c>
      <c r="R8" t="s">
        <v>385</v>
      </c>
      <c r="S8" t="s">
        <v>386</v>
      </c>
      <c r="T8" t="s">
        <v>387</v>
      </c>
    </row>
    <row r="9" spans="1:20" ht="54" customHeight="1">
      <c r="A9" s="10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/>
      <c r="G9" s="4" t="s">
        <v>9</v>
      </c>
      <c r="H9" s="4" t="s">
        <v>10</v>
      </c>
      <c r="I9" s="4" t="s">
        <v>9</v>
      </c>
      <c r="J9" s="4" t="s">
        <v>9</v>
      </c>
      <c r="K9" s="4" t="s">
        <v>9</v>
      </c>
      <c r="L9" s="4" t="s">
        <v>9</v>
      </c>
      <c r="M9" s="4" t="s">
        <v>9</v>
      </c>
      <c r="N9" s="4" t="s">
        <v>9</v>
      </c>
      <c r="O9" s="4" t="s">
        <v>9</v>
      </c>
      <c r="P9" s="4" t="s">
        <v>9</v>
      </c>
      <c r="Q9" s="4" t="s">
        <v>9</v>
      </c>
      <c r="R9" s="4" t="s">
        <v>9</v>
      </c>
      <c r="S9" s="4" t="s">
        <v>9</v>
      </c>
      <c r="T9" s="4" t="s">
        <v>9</v>
      </c>
    </row>
    <row r="10" spans="1:20" ht="12.75">
      <c r="A10" s="6">
        <v>1</v>
      </c>
      <c r="B10" s="7">
        <v>2</v>
      </c>
      <c r="C10" s="7">
        <v>3</v>
      </c>
      <c r="D10" s="7">
        <v>4</v>
      </c>
      <c r="E10" s="8" t="s">
        <v>11</v>
      </c>
      <c r="F10" s="8" t="s">
        <v>12</v>
      </c>
      <c r="G10" s="8" t="s">
        <v>12</v>
      </c>
      <c r="H10" s="8" t="s">
        <v>13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  <c r="P10" s="8" t="s">
        <v>12</v>
      </c>
      <c r="Q10" s="8" t="s">
        <v>12</v>
      </c>
      <c r="R10" s="8" t="s">
        <v>12</v>
      </c>
      <c r="S10" s="8" t="s">
        <v>12</v>
      </c>
      <c r="T10" s="8" t="s">
        <v>12</v>
      </c>
    </row>
    <row r="11" spans="1:20" ht="12.75">
      <c r="A11" s="9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6">
      <c r="A12" s="12" t="s">
        <v>14</v>
      </c>
      <c r="B12" s="13" t="s">
        <v>15</v>
      </c>
      <c r="C12" s="13" t="s">
        <v>16</v>
      </c>
      <c r="D12" s="13" t="s">
        <v>17</v>
      </c>
      <c r="E12" s="13" t="s">
        <v>18</v>
      </c>
      <c r="F12" s="14">
        <f>F13+F27+F35+F38+F41+F20+F25</f>
        <v>1743613</v>
      </c>
      <c r="G12" s="14">
        <f>G13+G27+G35+G38+G41+G20+G25</f>
        <v>0</v>
      </c>
      <c r="H12" s="14">
        <f>H13+H27+H35+H38+H41+H20+H25</f>
        <v>1779600</v>
      </c>
      <c r="I12" s="14">
        <f aca="true" t="shared" si="0" ref="I12:T12">I13+I20+I24+I35+I38+I41</f>
        <v>0</v>
      </c>
      <c r="J12" s="14">
        <f t="shared" si="0"/>
        <v>1406264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</row>
    <row r="13" spans="1:20" ht="63">
      <c r="A13" s="15" t="s">
        <v>19</v>
      </c>
      <c r="B13" s="16" t="s">
        <v>15</v>
      </c>
      <c r="C13" s="16" t="s">
        <v>20</v>
      </c>
      <c r="D13" s="16" t="s">
        <v>17</v>
      </c>
      <c r="E13" s="16" t="s">
        <v>18</v>
      </c>
      <c r="F13" s="17">
        <f aca="true" t="shared" si="1" ref="F13:T13">F14</f>
        <v>309225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295636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</row>
    <row r="14" spans="1:20" ht="12.75">
      <c r="A14" s="18" t="s">
        <v>21</v>
      </c>
      <c r="B14" s="19" t="s">
        <v>15</v>
      </c>
      <c r="C14" s="19" t="s">
        <v>20</v>
      </c>
      <c r="D14" s="19" t="s">
        <v>22</v>
      </c>
      <c r="E14" s="19" t="s">
        <v>18</v>
      </c>
      <c r="F14" s="20">
        <f>SUM(F15:F19)</f>
        <v>309225</v>
      </c>
      <c r="G14" s="20">
        <f>SUM(G15:G19)</f>
        <v>0</v>
      </c>
      <c r="H14" s="20">
        <f>SUM(H15:H19)</f>
        <v>0</v>
      </c>
      <c r="I14" s="20">
        <f aca="true" t="shared" si="2" ref="I14:T14">I17</f>
        <v>0</v>
      </c>
      <c r="J14" s="20">
        <f t="shared" si="2"/>
        <v>295636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0</v>
      </c>
      <c r="T14" s="20">
        <f t="shared" si="2"/>
        <v>0</v>
      </c>
    </row>
    <row r="15" spans="1:20" ht="0.75" customHeight="1">
      <c r="A15" s="21" t="s">
        <v>23</v>
      </c>
      <c r="B15" s="22" t="s">
        <v>15</v>
      </c>
      <c r="C15" s="22" t="s">
        <v>20</v>
      </c>
      <c r="D15" s="22" t="s">
        <v>24</v>
      </c>
      <c r="E15" s="2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 hidden="1">
      <c r="A16" s="21" t="s">
        <v>26</v>
      </c>
      <c r="B16" s="22" t="s">
        <v>15</v>
      </c>
      <c r="C16" s="22" t="s">
        <v>20</v>
      </c>
      <c r="D16" s="22" t="s">
        <v>24</v>
      </c>
      <c r="E16" s="22" t="s">
        <v>27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>
      <c r="A17" s="18" t="s">
        <v>28</v>
      </c>
      <c r="B17" s="22" t="s">
        <v>15</v>
      </c>
      <c r="C17" s="22" t="s">
        <v>20</v>
      </c>
      <c r="D17" s="22" t="s">
        <v>22</v>
      </c>
      <c r="E17" s="22" t="s">
        <v>29</v>
      </c>
      <c r="F17" s="23">
        <v>309225</v>
      </c>
      <c r="G17" s="23"/>
      <c r="H17" s="23"/>
      <c r="I17" s="23"/>
      <c r="J17" s="23">
        <v>295636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4" hidden="1">
      <c r="A18" s="24" t="s">
        <v>30</v>
      </c>
      <c r="B18" s="22" t="s">
        <v>15</v>
      </c>
      <c r="C18" s="22" t="s">
        <v>20</v>
      </c>
      <c r="D18" s="22" t="s">
        <v>24</v>
      </c>
      <c r="E18" s="22" t="s">
        <v>31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22.5" hidden="1">
      <c r="A19" s="21" t="s">
        <v>32</v>
      </c>
      <c r="B19" s="22" t="s">
        <v>15</v>
      </c>
      <c r="C19" s="22" t="s">
        <v>20</v>
      </c>
      <c r="D19" s="22" t="s">
        <v>24</v>
      </c>
      <c r="E19" s="22" t="s">
        <v>33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78.75">
      <c r="A20" s="15" t="s">
        <v>34</v>
      </c>
      <c r="B20" s="25" t="s">
        <v>15</v>
      </c>
      <c r="C20" s="25" t="s">
        <v>35</v>
      </c>
      <c r="D20" s="25" t="s">
        <v>17</v>
      </c>
      <c r="E20" s="25" t="s">
        <v>18</v>
      </c>
      <c r="F20" s="26">
        <f>SUM(F21)</f>
        <v>67588</v>
      </c>
      <c r="G20" s="26">
        <f>SUM(G21)</f>
        <v>0</v>
      </c>
      <c r="H20" s="26">
        <f>SUM(H21)</f>
        <v>0</v>
      </c>
      <c r="I20" s="26">
        <f aca="true" t="shared" si="3" ref="I20:T21">I21</f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6">
        <f t="shared" si="3"/>
        <v>0</v>
      </c>
      <c r="S20" s="26">
        <f t="shared" si="3"/>
        <v>0</v>
      </c>
      <c r="T20" s="26">
        <f t="shared" si="3"/>
        <v>0</v>
      </c>
    </row>
    <row r="21" spans="1:20" ht="22.5">
      <c r="A21" s="27" t="s">
        <v>36</v>
      </c>
      <c r="B21" s="19" t="s">
        <v>15</v>
      </c>
      <c r="C21" s="19" t="s">
        <v>37</v>
      </c>
      <c r="D21" s="19" t="s">
        <v>38</v>
      </c>
      <c r="E21" s="19" t="s">
        <v>18</v>
      </c>
      <c r="F21" s="23">
        <f>SUM(F23+F22)</f>
        <v>67588</v>
      </c>
      <c r="G21" s="23">
        <f>SUM(G23+G22)</f>
        <v>0</v>
      </c>
      <c r="H21" s="23">
        <f>SUM(H23+H22)</f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</row>
    <row r="22" spans="1:20" ht="26.25" customHeight="1">
      <c r="A22" s="18" t="s">
        <v>28</v>
      </c>
      <c r="B22" s="22" t="s">
        <v>15</v>
      </c>
      <c r="C22" s="22" t="s">
        <v>37</v>
      </c>
      <c r="D22" s="22" t="s">
        <v>38</v>
      </c>
      <c r="E22" s="22" t="s">
        <v>29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4" hidden="1">
      <c r="A23" s="24" t="s">
        <v>30</v>
      </c>
      <c r="B23" s="22" t="s">
        <v>15</v>
      </c>
      <c r="C23" s="22" t="s">
        <v>37</v>
      </c>
      <c r="D23" s="22" t="s">
        <v>24</v>
      </c>
      <c r="E23" s="22" t="s">
        <v>31</v>
      </c>
      <c r="F23" s="23">
        <v>67588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94.5">
      <c r="A24" s="15" t="s">
        <v>39</v>
      </c>
      <c r="B24" s="16" t="s">
        <v>15</v>
      </c>
      <c r="C24" s="16" t="s">
        <v>40</v>
      </c>
      <c r="D24" s="16" t="s">
        <v>17</v>
      </c>
      <c r="E24" s="16" t="s">
        <v>18</v>
      </c>
      <c r="F24" s="23">
        <f aca="true" t="shared" si="4" ref="F24:T25">SUM(F25)</f>
        <v>0</v>
      </c>
      <c r="G24" s="23">
        <f t="shared" si="4"/>
        <v>0</v>
      </c>
      <c r="H24" s="23">
        <f t="shared" si="4"/>
        <v>1019600</v>
      </c>
      <c r="I24" s="23">
        <f aca="true" t="shared" si="5" ref="I24:T24">I25+I31+I33</f>
        <v>0</v>
      </c>
      <c r="J24" s="23">
        <f t="shared" si="5"/>
        <v>1109628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</row>
    <row r="25" spans="1:20" ht="22.5">
      <c r="A25" s="27" t="s">
        <v>36</v>
      </c>
      <c r="B25" s="19" t="s">
        <v>15</v>
      </c>
      <c r="C25" s="19" t="s">
        <v>40</v>
      </c>
      <c r="D25" s="19" t="s">
        <v>41</v>
      </c>
      <c r="E25" s="19" t="s">
        <v>18</v>
      </c>
      <c r="F25" s="23">
        <f t="shared" si="4"/>
        <v>0</v>
      </c>
      <c r="G25" s="23">
        <f t="shared" si="4"/>
        <v>0</v>
      </c>
      <c r="H25" s="23">
        <f t="shared" si="4"/>
        <v>1019600</v>
      </c>
      <c r="I25" s="23">
        <f t="shared" si="4"/>
        <v>0</v>
      </c>
      <c r="J25" s="23">
        <f t="shared" si="4"/>
        <v>1108428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</row>
    <row r="26" spans="1:20" ht="12.75">
      <c r="A26" s="18" t="s">
        <v>28</v>
      </c>
      <c r="B26" s="22" t="s">
        <v>15</v>
      </c>
      <c r="C26" s="22" t="s">
        <v>40</v>
      </c>
      <c r="D26" s="22" t="s">
        <v>41</v>
      </c>
      <c r="E26" s="22" t="s">
        <v>29</v>
      </c>
      <c r="F26" s="23"/>
      <c r="G26" s="23"/>
      <c r="H26" s="23">
        <v>1019600</v>
      </c>
      <c r="I26" s="23"/>
      <c r="J26" s="23">
        <v>1108428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0.75" customHeight="1">
      <c r="A27" s="28" t="s">
        <v>42</v>
      </c>
      <c r="B27" s="19" t="s">
        <v>15</v>
      </c>
      <c r="C27" s="19" t="s">
        <v>43</v>
      </c>
      <c r="D27" s="19" t="s">
        <v>17</v>
      </c>
      <c r="E27" s="19" t="s">
        <v>18</v>
      </c>
      <c r="F27" s="20">
        <f aca="true" t="shared" si="6" ref="F27:T27">SUM(F28)</f>
        <v>0</v>
      </c>
      <c r="G27" s="20">
        <f t="shared" si="6"/>
        <v>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 t="shared" si="6"/>
        <v>0</v>
      </c>
      <c r="S27" s="20">
        <f t="shared" si="6"/>
        <v>0</v>
      </c>
      <c r="T27" s="20">
        <f t="shared" si="6"/>
        <v>0</v>
      </c>
    </row>
    <row r="28" spans="1:20" ht="12.75" hidden="1">
      <c r="A28" s="29" t="s">
        <v>44</v>
      </c>
      <c r="B28" s="22" t="s">
        <v>15</v>
      </c>
      <c r="C28" s="22" t="s">
        <v>43</v>
      </c>
      <c r="D28" s="22" t="s">
        <v>45</v>
      </c>
      <c r="E28" s="22" t="s">
        <v>18</v>
      </c>
      <c r="F28" s="23">
        <f>SUM(F29:F30)</f>
        <v>0</v>
      </c>
      <c r="G28" s="23">
        <f>SUM(G29:G30)</f>
        <v>0</v>
      </c>
      <c r="H28" s="23">
        <f>SUM(H29:H30)</f>
        <v>0</v>
      </c>
      <c r="I28" s="23">
        <f>SUM(I29:I30)</f>
        <v>0</v>
      </c>
      <c r="J28" s="23">
        <f aca="true" t="shared" si="7" ref="J28:T28">SUM(J29:J30)</f>
        <v>0</v>
      </c>
      <c r="K28" s="23">
        <f t="shared" si="7"/>
        <v>0</v>
      </c>
      <c r="L28" s="23">
        <f t="shared" si="7"/>
        <v>0</v>
      </c>
      <c r="M28" s="23">
        <f t="shared" si="7"/>
        <v>0</v>
      </c>
      <c r="N28" s="23">
        <f t="shared" si="7"/>
        <v>0</v>
      </c>
      <c r="O28" s="23">
        <f t="shared" si="7"/>
        <v>0</v>
      </c>
      <c r="P28" s="23">
        <f t="shared" si="7"/>
        <v>0</v>
      </c>
      <c r="Q28" s="23">
        <f t="shared" si="7"/>
        <v>0</v>
      </c>
      <c r="R28" s="23">
        <f t="shared" si="7"/>
        <v>0</v>
      </c>
      <c r="S28" s="23">
        <f t="shared" si="7"/>
        <v>0</v>
      </c>
      <c r="T28" s="23">
        <f t="shared" si="7"/>
        <v>0</v>
      </c>
    </row>
    <row r="29" spans="1:20" ht="33.75" hidden="1">
      <c r="A29" s="30" t="s">
        <v>46</v>
      </c>
      <c r="B29" s="22" t="s">
        <v>15</v>
      </c>
      <c r="C29" s="22" t="s">
        <v>43</v>
      </c>
      <c r="D29" s="22" t="s">
        <v>45</v>
      </c>
      <c r="E29" s="22" t="s">
        <v>47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25.5" hidden="1">
      <c r="A30" s="31" t="s">
        <v>48</v>
      </c>
      <c r="B30" s="22" t="s">
        <v>15</v>
      </c>
      <c r="C30" s="22" t="s">
        <v>43</v>
      </c>
      <c r="D30" s="22" t="s">
        <v>45</v>
      </c>
      <c r="E30" s="22" t="s">
        <v>49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38.25">
      <c r="A31" s="32" t="s">
        <v>50</v>
      </c>
      <c r="B31" s="22" t="s">
        <v>15</v>
      </c>
      <c r="C31" s="22" t="s">
        <v>40</v>
      </c>
      <c r="D31" s="22" t="s">
        <v>51</v>
      </c>
      <c r="E31" s="22" t="s">
        <v>18</v>
      </c>
      <c r="F31" s="23"/>
      <c r="G31" s="23"/>
      <c r="H31" s="23"/>
      <c r="I31" s="23">
        <f aca="true" t="shared" si="8" ref="I31:T31">I32</f>
        <v>0</v>
      </c>
      <c r="J31" s="23">
        <f t="shared" si="8"/>
        <v>1200</v>
      </c>
      <c r="K31" s="23">
        <f t="shared" si="8"/>
        <v>0</v>
      </c>
      <c r="L31" s="23">
        <f t="shared" si="8"/>
        <v>0</v>
      </c>
      <c r="M31" s="23">
        <f t="shared" si="8"/>
        <v>0</v>
      </c>
      <c r="N31" s="23">
        <f t="shared" si="8"/>
        <v>0</v>
      </c>
      <c r="O31" s="23">
        <f t="shared" si="8"/>
        <v>0</v>
      </c>
      <c r="P31" s="23">
        <f t="shared" si="8"/>
        <v>0</v>
      </c>
      <c r="Q31" s="23">
        <f t="shared" si="8"/>
        <v>0</v>
      </c>
      <c r="R31" s="23">
        <f t="shared" si="8"/>
        <v>0</v>
      </c>
      <c r="S31" s="23">
        <f t="shared" si="8"/>
        <v>0</v>
      </c>
      <c r="T31" s="23">
        <f t="shared" si="8"/>
        <v>0</v>
      </c>
    </row>
    <row r="32" spans="1:20" ht="12.75">
      <c r="A32" s="31" t="s">
        <v>52</v>
      </c>
      <c r="B32" s="22" t="s">
        <v>15</v>
      </c>
      <c r="C32" s="22" t="s">
        <v>40</v>
      </c>
      <c r="D32" s="22" t="s">
        <v>51</v>
      </c>
      <c r="E32" s="22" t="s">
        <v>53</v>
      </c>
      <c r="F32" s="23"/>
      <c r="G32" s="23"/>
      <c r="H32" s="23"/>
      <c r="I32" s="23"/>
      <c r="J32" s="23">
        <v>1200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8.25">
      <c r="A33" s="32" t="s">
        <v>54</v>
      </c>
      <c r="B33" s="22" t="s">
        <v>15</v>
      </c>
      <c r="C33" s="22" t="s">
        <v>40</v>
      </c>
      <c r="D33" s="22" t="s">
        <v>55</v>
      </c>
      <c r="E33" s="22" t="s">
        <v>18</v>
      </c>
      <c r="F33" s="23"/>
      <c r="G33" s="23"/>
      <c r="H33" s="23"/>
      <c r="I33" s="23">
        <f aca="true" t="shared" si="9" ref="I33:T33">I34</f>
        <v>0</v>
      </c>
      <c r="J33" s="23">
        <f t="shared" si="9"/>
        <v>0</v>
      </c>
      <c r="K33" s="23">
        <f t="shared" si="9"/>
        <v>0</v>
      </c>
      <c r="L33" s="23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23">
        <f t="shared" si="9"/>
        <v>0</v>
      </c>
      <c r="Q33" s="23">
        <f t="shared" si="9"/>
        <v>0</v>
      </c>
      <c r="R33" s="23">
        <f t="shared" si="9"/>
        <v>0</v>
      </c>
      <c r="S33" s="23">
        <f t="shared" si="9"/>
        <v>0</v>
      </c>
      <c r="T33" s="23">
        <f t="shared" si="9"/>
        <v>0</v>
      </c>
    </row>
    <row r="34" spans="1:20" ht="12.75">
      <c r="A34" s="31" t="s">
        <v>52</v>
      </c>
      <c r="B34" s="22" t="s">
        <v>15</v>
      </c>
      <c r="C34" s="22" t="s">
        <v>40</v>
      </c>
      <c r="D34" s="22" t="s">
        <v>55</v>
      </c>
      <c r="E34" s="22" t="s">
        <v>53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30.75" customHeight="1">
      <c r="A35" s="33" t="s">
        <v>56</v>
      </c>
      <c r="B35" s="19" t="s">
        <v>15</v>
      </c>
      <c r="C35" s="19" t="s">
        <v>57</v>
      </c>
      <c r="D35" s="19" t="s">
        <v>17</v>
      </c>
      <c r="E35" s="19" t="s">
        <v>18</v>
      </c>
      <c r="F35" s="20">
        <f aca="true" t="shared" si="10" ref="F35:T36">SUM(F36)</f>
        <v>50000</v>
      </c>
      <c r="G35" s="20">
        <f t="shared" si="10"/>
        <v>0</v>
      </c>
      <c r="H35" s="20">
        <f t="shared" si="10"/>
        <v>0</v>
      </c>
      <c r="I35" s="20">
        <f t="shared" si="10"/>
        <v>0</v>
      </c>
      <c r="J35" s="20">
        <f t="shared" si="10"/>
        <v>0</v>
      </c>
      <c r="K35" s="20">
        <f t="shared" si="10"/>
        <v>0</v>
      </c>
      <c r="L35" s="20">
        <f t="shared" si="10"/>
        <v>0</v>
      </c>
      <c r="M35" s="20">
        <f t="shared" si="10"/>
        <v>0</v>
      </c>
      <c r="N35" s="20">
        <f t="shared" si="10"/>
        <v>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</row>
    <row r="36" spans="1:20" ht="33.75">
      <c r="A36" s="34" t="s">
        <v>58</v>
      </c>
      <c r="B36" s="16" t="s">
        <v>15</v>
      </c>
      <c r="C36" s="16" t="s">
        <v>57</v>
      </c>
      <c r="D36" s="16" t="s">
        <v>59</v>
      </c>
      <c r="E36" s="16" t="s">
        <v>18</v>
      </c>
      <c r="F36" s="17">
        <f t="shared" si="10"/>
        <v>50000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</row>
    <row r="37" spans="1:20" ht="12.75">
      <c r="A37" s="24" t="s">
        <v>60</v>
      </c>
      <c r="B37" s="22" t="s">
        <v>15</v>
      </c>
      <c r="C37" s="22" t="s">
        <v>57</v>
      </c>
      <c r="D37" s="22" t="s">
        <v>59</v>
      </c>
      <c r="E37" s="22" t="s">
        <v>61</v>
      </c>
      <c r="F37" s="23">
        <v>50000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28.5" customHeight="1">
      <c r="A38" s="33" t="s">
        <v>62</v>
      </c>
      <c r="B38" s="19" t="s">
        <v>15</v>
      </c>
      <c r="C38" s="19" t="s">
        <v>63</v>
      </c>
      <c r="D38" s="19" t="s">
        <v>17</v>
      </c>
      <c r="E38" s="19" t="s">
        <v>18</v>
      </c>
      <c r="F38" s="20">
        <f aca="true" t="shared" si="11" ref="F38:T39">SUM(F39)</f>
        <v>37000</v>
      </c>
      <c r="G38" s="20">
        <f t="shared" si="11"/>
        <v>0</v>
      </c>
      <c r="H38" s="20">
        <f t="shared" si="11"/>
        <v>0</v>
      </c>
      <c r="I38" s="20">
        <f t="shared" si="11"/>
        <v>0</v>
      </c>
      <c r="J38" s="20">
        <f t="shared" si="11"/>
        <v>1000</v>
      </c>
      <c r="K38" s="20">
        <f t="shared" si="11"/>
        <v>0</v>
      </c>
      <c r="L38" s="20">
        <f t="shared" si="11"/>
        <v>0</v>
      </c>
      <c r="M38" s="20">
        <f t="shared" si="11"/>
        <v>0</v>
      </c>
      <c r="N38" s="20">
        <f t="shared" si="11"/>
        <v>0</v>
      </c>
      <c r="O38" s="20">
        <f t="shared" si="11"/>
        <v>0</v>
      </c>
      <c r="P38" s="20">
        <f t="shared" si="11"/>
        <v>0</v>
      </c>
      <c r="Q38" s="20">
        <f t="shared" si="11"/>
        <v>0</v>
      </c>
      <c r="R38" s="20">
        <f t="shared" si="11"/>
        <v>0</v>
      </c>
      <c r="S38" s="20">
        <f t="shared" si="11"/>
        <v>0</v>
      </c>
      <c r="T38" s="20">
        <f t="shared" si="11"/>
        <v>0</v>
      </c>
    </row>
    <row r="39" spans="1:20" ht="22.5">
      <c r="A39" s="35" t="s">
        <v>64</v>
      </c>
      <c r="B39" s="16" t="s">
        <v>15</v>
      </c>
      <c r="C39" s="16" t="s">
        <v>63</v>
      </c>
      <c r="D39" s="16" t="s">
        <v>65</v>
      </c>
      <c r="E39" s="16" t="s">
        <v>18</v>
      </c>
      <c r="F39" s="17">
        <f t="shared" si="11"/>
        <v>37000</v>
      </c>
      <c r="G39" s="17">
        <f t="shared" si="11"/>
        <v>0</v>
      </c>
      <c r="H39" s="17">
        <f t="shared" si="11"/>
        <v>0</v>
      </c>
      <c r="I39" s="17">
        <f t="shared" si="11"/>
        <v>0</v>
      </c>
      <c r="J39" s="17">
        <f t="shared" si="11"/>
        <v>1000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7">
        <f t="shared" si="11"/>
        <v>0</v>
      </c>
      <c r="P39" s="17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</row>
    <row r="40" spans="1:20" ht="12.75">
      <c r="A40" s="36" t="s">
        <v>60</v>
      </c>
      <c r="B40" s="22" t="s">
        <v>15</v>
      </c>
      <c r="C40" s="22" t="s">
        <v>63</v>
      </c>
      <c r="D40" s="22" t="s">
        <v>65</v>
      </c>
      <c r="E40" s="22" t="s">
        <v>61</v>
      </c>
      <c r="F40" s="23">
        <v>37000</v>
      </c>
      <c r="G40" s="23"/>
      <c r="H40" s="23"/>
      <c r="I40" s="23"/>
      <c r="J40" s="23">
        <v>1000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27.75" customHeight="1">
      <c r="A41" s="33" t="s">
        <v>66</v>
      </c>
      <c r="B41" s="19" t="s">
        <v>15</v>
      </c>
      <c r="C41" s="19" t="s">
        <v>67</v>
      </c>
      <c r="D41" s="19" t="s">
        <v>17</v>
      </c>
      <c r="E41" s="19" t="s">
        <v>18</v>
      </c>
      <c r="F41" s="20">
        <f>SUM(F51+F53+F47+F42)</f>
        <v>1279800</v>
      </c>
      <c r="G41" s="20">
        <f>SUM(G51+G53+G47+G42+G45)</f>
        <v>0</v>
      </c>
      <c r="H41" s="20">
        <f>SUM(H51+H53+H47+H42+H45)</f>
        <v>760000</v>
      </c>
      <c r="I41" s="20">
        <f aca="true" t="shared" si="12" ref="I41:T41">I45+I47+I50+I52+I56</f>
        <v>0</v>
      </c>
      <c r="J41" s="20">
        <f t="shared" si="12"/>
        <v>0</v>
      </c>
      <c r="K41" s="20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20">
        <f t="shared" si="12"/>
        <v>0</v>
      </c>
      <c r="Q41" s="20">
        <f t="shared" si="12"/>
        <v>0</v>
      </c>
      <c r="R41" s="20">
        <f t="shared" si="12"/>
        <v>0</v>
      </c>
      <c r="S41" s="20">
        <f t="shared" si="12"/>
        <v>0</v>
      </c>
      <c r="T41" s="20">
        <f t="shared" si="12"/>
        <v>0</v>
      </c>
    </row>
    <row r="42" spans="1:20" ht="0.75" customHeight="1" hidden="1">
      <c r="A42" s="35" t="s">
        <v>36</v>
      </c>
      <c r="B42" s="16" t="s">
        <v>15</v>
      </c>
      <c r="C42" s="16" t="s">
        <v>68</v>
      </c>
      <c r="D42" s="16" t="s">
        <v>24</v>
      </c>
      <c r="E42" s="16" t="s">
        <v>18</v>
      </c>
      <c r="F42" s="20">
        <f>F43+F44</f>
        <v>88800</v>
      </c>
      <c r="G42" s="20">
        <f>G43+G44</f>
        <v>0</v>
      </c>
      <c r="H42" s="20">
        <f>H43+H44</f>
        <v>0</v>
      </c>
      <c r="I42" s="20">
        <f>I43+I44</f>
        <v>0</v>
      </c>
      <c r="J42" s="20">
        <f aca="true" t="shared" si="13" ref="J42:T42">J43+J44</f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20">
        <f t="shared" si="13"/>
        <v>0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20">
        <f t="shared" si="13"/>
        <v>0</v>
      </c>
      <c r="T42" s="20">
        <f t="shared" si="13"/>
        <v>0</v>
      </c>
    </row>
    <row r="43" spans="1:20" ht="6.75" customHeight="1" hidden="1">
      <c r="A43" s="24" t="s">
        <v>69</v>
      </c>
      <c r="B43" s="22" t="s">
        <v>15</v>
      </c>
      <c r="C43" s="22" t="s">
        <v>68</v>
      </c>
      <c r="D43" s="22" t="s">
        <v>24</v>
      </c>
      <c r="E43" s="22" t="s">
        <v>70</v>
      </c>
      <c r="F43" s="23">
        <v>88800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 customHeight="1" hidden="1">
      <c r="A44" s="24" t="s">
        <v>71</v>
      </c>
      <c r="B44" s="22" t="s">
        <v>15</v>
      </c>
      <c r="C44" s="22" t="s">
        <v>68</v>
      </c>
      <c r="D44" s="22" t="s">
        <v>24</v>
      </c>
      <c r="E44" s="22" t="s">
        <v>72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46.5" customHeight="1">
      <c r="A45" s="37" t="s">
        <v>73</v>
      </c>
      <c r="B45" s="22" t="s">
        <v>15</v>
      </c>
      <c r="C45" s="22" t="s">
        <v>67</v>
      </c>
      <c r="D45" s="22" t="s">
        <v>74</v>
      </c>
      <c r="E45" s="22" t="s">
        <v>18</v>
      </c>
      <c r="F45" s="23"/>
      <c r="G45" s="23">
        <f aca="true" t="shared" si="14" ref="G45:T45">G46</f>
        <v>0</v>
      </c>
      <c r="H45" s="23">
        <f t="shared" si="14"/>
        <v>0</v>
      </c>
      <c r="I45" s="23">
        <f t="shared" si="14"/>
        <v>0</v>
      </c>
      <c r="J45" s="23">
        <f t="shared" si="14"/>
        <v>0</v>
      </c>
      <c r="K45" s="23">
        <f t="shared" si="14"/>
        <v>0</v>
      </c>
      <c r="L45" s="23">
        <f t="shared" si="14"/>
        <v>0</v>
      </c>
      <c r="M45" s="23">
        <f t="shared" si="14"/>
        <v>0</v>
      </c>
      <c r="N45" s="23">
        <f t="shared" si="14"/>
        <v>0</v>
      </c>
      <c r="O45" s="23">
        <f t="shared" si="14"/>
        <v>0</v>
      </c>
      <c r="P45" s="23">
        <f t="shared" si="14"/>
        <v>0</v>
      </c>
      <c r="Q45" s="23">
        <f t="shared" si="14"/>
        <v>0</v>
      </c>
      <c r="R45" s="23">
        <f t="shared" si="14"/>
        <v>0</v>
      </c>
      <c r="S45" s="23">
        <f t="shared" si="14"/>
        <v>0</v>
      </c>
      <c r="T45" s="23">
        <f t="shared" si="14"/>
        <v>0</v>
      </c>
    </row>
    <row r="46" spans="1:20" ht="15" customHeight="1">
      <c r="A46" s="38" t="s">
        <v>60</v>
      </c>
      <c r="B46" s="22" t="s">
        <v>15</v>
      </c>
      <c r="C46" s="22" t="s">
        <v>67</v>
      </c>
      <c r="D46" s="22" t="s">
        <v>74</v>
      </c>
      <c r="E46" s="22" t="s">
        <v>61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4">
      <c r="A47" s="24" t="s">
        <v>75</v>
      </c>
      <c r="B47" s="16" t="s">
        <v>15</v>
      </c>
      <c r="C47" s="16" t="s">
        <v>67</v>
      </c>
      <c r="D47" s="16" t="s">
        <v>76</v>
      </c>
      <c r="E47" s="16" t="s">
        <v>18</v>
      </c>
      <c r="F47" s="17">
        <f>SUM(F48)</f>
        <v>491000</v>
      </c>
      <c r="G47" s="17">
        <f>SUM(G48+G49+G50)</f>
        <v>0</v>
      </c>
      <c r="H47" s="17">
        <f>SUM(H48+H49+H50)</f>
        <v>0</v>
      </c>
      <c r="I47" s="17">
        <f aca="true" t="shared" si="15" ref="I47:T47">I48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  <c r="O47" s="17">
        <f t="shared" si="15"/>
        <v>0</v>
      </c>
      <c r="P47" s="17">
        <f t="shared" si="15"/>
        <v>0</v>
      </c>
      <c r="Q47" s="17">
        <f t="shared" si="15"/>
        <v>0</v>
      </c>
      <c r="R47" s="17">
        <f t="shared" si="15"/>
        <v>0</v>
      </c>
      <c r="S47" s="17">
        <f t="shared" si="15"/>
        <v>0</v>
      </c>
      <c r="T47" s="17">
        <f t="shared" si="15"/>
        <v>0</v>
      </c>
    </row>
    <row r="48" spans="1:20" ht="18" customHeight="1">
      <c r="A48" s="24" t="s">
        <v>52</v>
      </c>
      <c r="B48" s="22" t="s">
        <v>15</v>
      </c>
      <c r="C48" s="22" t="s">
        <v>67</v>
      </c>
      <c r="D48" s="22" t="s">
        <v>76</v>
      </c>
      <c r="E48" s="22" t="s">
        <v>53</v>
      </c>
      <c r="F48" s="23">
        <f>180000+311000</f>
        <v>491000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0.75" customHeight="1">
      <c r="A49" s="24" t="s">
        <v>77</v>
      </c>
      <c r="B49" s="22" t="s">
        <v>15</v>
      </c>
      <c r="C49" s="22" t="s">
        <v>68</v>
      </c>
      <c r="D49" s="22" t="s">
        <v>78</v>
      </c>
      <c r="E49" s="22" t="s">
        <v>79</v>
      </c>
      <c r="F49" s="23"/>
      <c r="G49" s="23"/>
      <c r="H49" s="23">
        <v>300000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7" customHeight="1">
      <c r="A50" s="39" t="s">
        <v>80</v>
      </c>
      <c r="B50" s="22" t="s">
        <v>15</v>
      </c>
      <c r="C50" s="22" t="s">
        <v>67</v>
      </c>
      <c r="D50" s="22" t="s">
        <v>78</v>
      </c>
      <c r="E50" s="22" t="s">
        <v>18</v>
      </c>
      <c r="F50" s="23"/>
      <c r="G50" s="23"/>
      <c r="H50" s="23">
        <v>-300000</v>
      </c>
      <c r="I50" s="23">
        <f aca="true" t="shared" si="16" ref="I50:T50">I51</f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</row>
    <row r="51" spans="1:20" ht="12.75">
      <c r="A51" s="40" t="s">
        <v>60</v>
      </c>
      <c r="B51" s="16" t="s">
        <v>15</v>
      </c>
      <c r="C51" s="16" t="s">
        <v>67</v>
      </c>
      <c r="D51" s="16" t="s">
        <v>81</v>
      </c>
      <c r="E51" s="16" t="s">
        <v>61</v>
      </c>
      <c r="F51" s="17">
        <f>SUM(F52)</f>
        <v>700000</v>
      </c>
      <c r="G51" s="17">
        <f>SUM(G52)</f>
        <v>0</v>
      </c>
      <c r="H51" s="17">
        <f>SUM(H52)</f>
        <v>760000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38.25">
      <c r="A52" s="32" t="s">
        <v>82</v>
      </c>
      <c r="B52" s="22" t="s">
        <v>15</v>
      </c>
      <c r="C52" s="22" t="s">
        <v>67</v>
      </c>
      <c r="D52" s="22" t="s">
        <v>83</v>
      </c>
      <c r="E52" s="22" t="s">
        <v>18</v>
      </c>
      <c r="F52" s="23">
        <v>700000</v>
      </c>
      <c r="G52" s="23"/>
      <c r="H52" s="23">
        <v>760000</v>
      </c>
      <c r="I52" s="23">
        <f aca="true" t="shared" si="17" ref="I52:T52">I55</f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23">
        <f t="shared" si="17"/>
        <v>0</v>
      </c>
    </row>
    <row r="53" spans="1:20" ht="22.5" hidden="1">
      <c r="A53" s="40" t="s">
        <v>36</v>
      </c>
      <c r="B53" s="16" t="s">
        <v>15</v>
      </c>
      <c r="C53" s="16" t="s">
        <v>68</v>
      </c>
      <c r="D53" s="16" t="s">
        <v>24</v>
      </c>
      <c r="E53" s="16" t="s">
        <v>18</v>
      </c>
      <c r="F53" s="17">
        <f aca="true" t="shared" si="18" ref="F53:T53">SUM(F54)</f>
        <v>0</v>
      </c>
      <c r="G53" s="17">
        <f t="shared" si="18"/>
        <v>0</v>
      </c>
      <c r="H53" s="17">
        <f t="shared" si="18"/>
        <v>0</v>
      </c>
      <c r="I53" s="17">
        <f t="shared" si="18"/>
        <v>0</v>
      </c>
      <c r="J53" s="17">
        <f t="shared" si="18"/>
        <v>0</v>
      </c>
      <c r="K53" s="17">
        <f t="shared" si="18"/>
        <v>0</v>
      </c>
      <c r="L53" s="17">
        <f t="shared" si="18"/>
        <v>0</v>
      </c>
      <c r="M53" s="17">
        <f t="shared" si="18"/>
        <v>0</v>
      </c>
      <c r="N53" s="17">
        <f t="shared" si="18"/>
        <v>0</v>
      </c>
      <c r="O53" s="17">
        <f t="shared" si="18"/>
        <v>0</v>
      </c>
      <c r="P53" s="17">
        <f t="shared" si="18"/>
        <v>0</v>
      </c>
      <c r="Q53" s="17">
        <f t="shared" si="18"/>
        <v>0</v>
      </c>
      <c r="R53" s="17">
        <f t="shared" si="18"/>
        <v>0</v>
      </c>
      <c r="S53" s="17">
        <f t="shared" si="18"/>
        <v>0</v>
      </c>
      <c r="T53" s="17">
        <f t="shared" si="18"/>
        <v>0</v>
      </c>
    </row>
    <row r="54" spans="1:20" ht="22.5" hidden="1">
      <c r="A54" s="21" t="s">
        <v>32</v>
      </c>
      <c r="B54" s="22" t="s">
        <v>15</v>
      </c>
      <c r="C54" s="22" t="s">
        <v>68</v>
      </c>
      <c r="D54" s="22" t="s">
        <v>24</v>
      </c>
      <c r="E54" s="22" t="s">
        <v>33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21" t="s">
        <v>60</v>
      </c>
      <c r="B55" s="22" t="s">
        <v>15</v>
      </c>
      <c r="C55" s="22" t="s">
        <v>67</v>
      </c>
      <c r="D55" s="22" t="s">
        <v>83</v>
      </c>
      <c r="E55" s="22" t="s">
        <v>61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57.75" customHeight="1">
      <c r="A56" s="39" t="s">
        <v>84</v>
      </c>
      <c r="B56" s="22" t="s">
        <v>15</v>
      </c>
      <c r="C56" s="22" t="s">
        <v>67</v>
      </c>
      <c r="D56" s="22" t="s">
        <v>85</v>
      </c>
      <c r="E56" s="22" t="s">
        <v>18</v>
      </c>
      <c r="F56" s="23"/>
      <c r="G56" s="23"/>
      <c r="H56" s="23"/>
      <c r="I56" s="23">
        <f aca="true" t="shared" si="19" ref="I56:T56">I57</f>
        <v>0</v>
      </c>
      <c r="J56" s="23">
        <f t="shared" si="19"/>
        <v>0</v>
      </c>
      <c r="K56" s="23">
        <f t="shared" si="19"/>
        <v>0</v>
      </c>
      <c r="L56" s="23">
        <f t="shared" si="19"/>
        <v>0</v>
      </c>
      <c r="M56" s="23">
        <f t="shared" si="19"/>
        <v>0</v>
      </c>
      <c r="N56" s="23">
        <f t="shared" si="19"/>
        <v>0</v>
      </c>
      <c r="O56" s="23">
        <f t="shared" si="19"/>
        <v>0</v>
      </c>
      <c r="P56" s="23">
        <f t="shared" si="19"/>
        <v>0</v>
      </c>
      <c r="Q56" s="23">
        <f t="shared" si="19"/>
        <v>0</v>
      </c>
      <c r="R56" s="23">
        <f t="shared" si="19"/>
        <v>0</v>
      </c>
      <c r="S56" s="23">
        <f t="shared" si="19"/>
        <v>0</v>
      </c>
      <c r="T56" s="23">
        <f t="shared" si="19"/>
        <v>0</v>
      </c>
    </row>
    <row r="57" spans="1:20" ht="12.75">
      <c r="A57" s="21" t="s">
        <v>52</v>
      </c>
      <c r="B57" s="22" t="s">
        <v>15</v>
      </c>
      <c r="C57" s="22" t="s">
        <v>67</v>
      </c>
      <c r="D57" s="22" t="s">
        <v>85</v>
      </c>
      <c r="E57" s="22" t="s">
        <v>53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27.75" customHeight="1">
      <c r="A58" s="41" t="s">
        <v>86</v>
      </c>
      <c r="B58" s="42" t="s">
        <v>20</v>
      </c>
      <c r="C58" s="42" t="s">
        <v>16</v>
      </c>
      <c r="D58" s="42" t="s">
        <v>87</v>
      </c>
      <c r="E58" s="42" t="s">
        <v>18</v>
      </c>
      <c r="F58" s="43"/>
      <c r="G58" s="43">
        <f aca="true" t="shared" si="20" ref="G58:T60">G59</f>
        <v>0</v>
      </c>
      <c r="H58" s="43">
        <f t="shared" si="20"/>
        <v>0</v>
      </c>
      <c r="I58" s="43">
        <f t="shared" si="20"/>
        <v>0</v>
      </c>
      <c r="J58" s="43">
        <f t="shared" si="20"/>
        <v>21300</v>
      </c>
      <c r="K58" s="43">
        <f t="shared" si="20"/>
        <v>0</v>
      </c>
      <c r="L58" s="43">
        <f t="shared" si="20"/>
        <v>0</v>
      </c>
      <c r="M58" s="43">
        <f t="shared" si="20"/>
        <v>0</v>
      </c>
      <c r="N58" s="43">
        <f t="shared" si="20"/>
        <v>0</v>
      </c>
      <c r="O58" s="43">
        <f t="shared" si="20"/>
        <v>0</v>
      </c>
      <c r="P58" s="43">
        <f t="shared" si="20"/>
        <v>0</v>
      </c>
      <c r="Q58" s="43">
        <f t="shared" si="20"/>
        <v>0</v>
      </c>
      <c r="R58" s="43">
        <f t="shared" si="20"/>
        <v>0</v>
      </c>
      <c r="S58" s="43">
        <f t="shared" si="20"/>
        <v>0</v>
      </c>
      <c r="T58" s="43">
        <f t="shared" si="20"/>
        <v>0</v>
      </c>
    </row>
    <row r="59" spans="1:20" ht="30">
      <c r="A59" s="44" t="s">
        <v>88</v>
      </c>
      <c r="B59" s="45" t="s">
        <v>20</v>
      </c>
      <c r="C59" s="45" t="s">
        <v>37</v>
      </c>
      <c r="D59" s="45" t="s">
        <v>17</v>
      </c>
      <c r="E59" s="45" t="s">
        <v>18</v>
      </c>
      <c r="F59" s="46"/>
      <c r="G59" s="46">
        <f t="shared" si="20"/>
        <v>0</v>
      </c>
      <c r="H59" s="46">
        <f t="shared" si="20"/>
        <v>0</v>
      </c>
      <c r="I59" s="46">
        <f t="shared" si="20"/>
        <v>0</v>
      </c>
      <c r="J59" s="46">
        <f t="shared" si="20"/>
        <v>21300</v>
      </c>
      <c r="K59" s="46">
        <f t="shared" si="20"/>
        <v>0</v>
      </c>
      <c r="L59" s="46">
        <f t="shared" si="20"/>
        <v>0</v>
      </c>
      <c r="M59" s="46">
        <f t="shared" si="20"/>
        <v>0</v>
      </c>
      <c r="N59" s="46">
        <f t="shared" si="20"/>
        <v>0</v>
      </c>
      <c r="O59" s="46">
        <f t="shared" si="20"/>
        <v>0</v>
      </c>
      <c r="P59" s="46">
        <f t="shared" si="20"/>
        <v>0</v>
      </c>
      <c r="Q59" s="46">
        <f t="shared" si="20"/>
        <v>0</v>
      </c>
      <c r="R59" s="46">
        <f t="shared" si="20"/>
        <v>0</v>
      </c>
      <c r="S59" s="46">
        <f t="shared" si="20"/>
        <v>0</v>
      </c>
      <c r="T59" s="46">
        <f t="shared" si="20"/>
        <v>0</v>
      </c>
    </row>
    <row r="60" spans="1:20" ht="33.75">
      <c r="A60" s="21" t="s">
        <v>89</v>
      </c>
      <c r="B60" s="47" t="s">
        <v>20</v>
      </c>
      <c r="C60" s="47" t="s">
        <v>37</v>
      </c>
      <c r="D60" s="47" t="s">
        <v>90</v>
      </c>
      <c r="E60" s="47" t="s">
        <v>18</v>
      </c>
      <c r="F60" s="48"/>
      <c r="G60" s="48">
        <f t="shared" si="20"/>
        <v>0</v>
      </c>
      <c r="H60" s="48">
        <f t="shared" si="20"/>
        <v>0</v>
      </c>
      <c r="I60" s="48">
        <f t="shared" si="20"/>
        <v>0</v>
      </c>
      <c r="J60" s="48">
        <f t="shared" si="20"/>
        <v>21300</v>
      </c>
      <c r="K60" s="48">
        <f t="shared" si="20"/>
        <v>0</v>
      </c>
      <c r="L60" s="48">
        <f t="shared" si="20"/>
        <v>0</v>
      </c>
      <c r="M60" s="48">
        <f t="shared" si="20"/>
        <v>0</v>
      </c>
      <c r="N60" s="48">
        <f t="shared" si="20"/>
        <v>0</v>
      </c>
      <c r="O60" s="48">
        <f t="shared" si="20"/>
        <v>0</v>
      </c>
      <c r="P60" s="48">
        <f t="shared" si="20"/>
        <v>0</v>
      </c>
      <c r="Q60" s="48">
        <f t="shared" si="20"/>
        <v>0</v>
      </c>
      <c r="R60" s="48">
        <f t="shared" si="20"/>
        <v>0</v>
      </c>
      <c r="S60" s="48">
        <f t="shared" si="20"/>
        <v>0</v>
      </c>
      <c r="T60" s="48">
        <f t="shared" si="20"/>
        <v>0</v>
      </c>
    </row>
    <row r="61" spans="1:20" ht="12.75">
      <c r="A61" s="21" t="s">
        <v>52</v>
      </c>
      <c r="B61" s="22" t="s">
        <v>20</v>
      </c>
      <c r="C61" s="22" t="s">
        <v>37</v>
      </c>
      <c r="D61" s="22" t="s">
        <v>90</v>
      </c>
      <c r="E61" s="22" t="s">
        <v>53</v>
      </c>
      <c r="F61" s="23"/>
      <c r="G61" s="23"/>
      <c r="H61" s="23"/>
      <c r="I61" s="23"/>
      <c r="J61" s="23">
        <v>21300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>
      <c r="A62" s="3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72">
      <c r="A63" s="12" t="s">
        <v>91</v>
      </c>
      <c r="B63" s="49" t="s">
        <v>37</v>
      </c>
      <c r="C63" s="49" t="s">
        <v>16</v>
      </c>
      <c r="D63" s="49" t="s">
        <v>17</v>
      </c>
      <c r="E63" s="49" t="s">
        <v>18</v>
      </c>
      <c r="F63" s="50">
        <f>SUM(F64+F75)</f>
        <v>1001000</v>
      </c>
      <c r="G63" s="50">
        <f>SUM(G64+G75+G72+G69+G81)</f>
        <v>0</v>
      </c>
      <c r="H63" s="50">
        <f>SUM(H64+H75+H72+H69+H81)</f>
        <v>-600000</v>
      </c>
      <c r="I63" s="50">
        <f aca="true" t="shared" si="21" ref="I63:T63">I64+I72+I75+I81</f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 t="shared" si="21"/>
        <v>0</v>
      </c>
    </row>
    <row r="64" spans="1:20" ht="15">
      <c r="A64" s="33" t="s">
        <v>92</v>
      </c>
      <c r="B64" s="19" t="s">
        <v>37</v>
      </c>
      <c r="C64" s="19" t="s">
        <v>20</v>
      </c>
      <c r="D64" s="19" t="s">
        <v>17</v>
      </c>
      <c r="E64" s="19" t="s">
        <v>18</v>
      </c>
      <c r="F64" s="20">
        <f>SUM(F65+F67)</f>
        <v>727000</v>
      </c>
      <c r="G64" s="20">
        <f>SUM(G65+G67)</f>
        <v>0</v>
      </c>
      <c r="H64" s="20">
        <f>SUM(H65+H67)</f>
        <v>160000</v>
      </c>
      <c r="I64" s="20">
        <f aca="true" t="shared" si="22" ref="I64:T64">I65</f>
        <v>0</v>
      </c>
      <c r="J64" s="20">
        <f t="shared" si="22"/>
        <v>0</v>
      </c>
      <c r="K64" s="20">
        <f t="shared" si="22"/>
        <v>0</v>
      </c>
      <c r="L64" s="20">
        <f t="shared" si="22"/>
        <v>0</v>
      </c>
      <c r="M64" s="20">
        <f t="shared" si="22"/>
        <v>0</v>
      </c>
      <c r="N64" s="20">
        <f t="shared" si="22"/>
        <v>0</v>
      </c>
      <c r="O64" s="20">
        <f t="shared" si="22"/>
        <v>0</v>
      </c>
      <c r="P64" s="20">
        <f t="shared" si="22"/>
        <v>0</v>
      </c>
      <c r="Q64" s="20">
        <f t="shared" si="22"/>
        <v>0</v>
      </c>
      <c r="R64" s="20">
        <f t="shared" si="22"/>
        <v>0</v>
      </c>
      <c r="S64" s="20">
        <f t="shared" si="22"/>
        <v>0</v>
      </c>
      <c r="T64" s="20">
        <f t="shared" si="22"/>
        <v>0</v>
      </c>
    </row>
    <row r="65" spans="1:20" ht="18" customHeight="1">
      <c r="A65" s="18" t="s">
        <v>93</v>
      </c>
      <c r="B65" s="16" t="s">
        <v>37</v>
      </c>
      <c r="C65" s="16" t="s">
        <v>20</v>
      </c>
      <c r="D65" s="16" t="s">
        <v>94</v>
      </c>
      <c r="E65" s="16" t="s">
        <v>18</v>
      </c>
      <c r="F65" s="17">
        <f>SUM(F66)</f>
        <v>614000</v>
      </c>
      <c r="G65" s="17">
        <f>SUM(G66)</f>
        <v>0</v>
      </c>
      <c r="H65" s="17">
        <f>SUM(H66)</f>
        <v>160000</v>
      </c>
      <c r="I65" s="17">
        <f aca="true" t="shared" si="23" ref="I65:T65">I66+I67</f>
        <v>0</v>
      </c>
      <c r="J65" s="17">
        <f t="shared" si="23"/>
        <v>0</v>
      </c>
      <c r="K65" s="17">
        <f t="shared" si="23"/>
        <v>0</v>
      </c>
      <c r="L65" s="17">
        <f t="shared" si="23"/>
        <v>0</v>
      </c>
      <c r="M65" s="17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0</v>
      </c>
      <c r="Q65" s="17">
        <f t="shared" si="23"/>
        <v>0</v>
      </c>
      <c r="R65" s="17">
        <f t="shared" si="23"/>
        <v>0</v>
      </c>
      <c r="S65" s="17">
        <f t="shared" si="23"/>
        <v>0</v>
      </c>
      <c r="T65" s="17">
        <f t="shared" si="23"/>
        <v>0</v>
      </c>
    </row>
    <row r="66" spans="1:20" ht="35.25" customHeight="1">
      <c r="A66" s="24" t="s">
        <v>52</v>
      </c>
      <c r="B66" s="22" t="s">
        <v>37</v>
      </c>
      <c r="C66" s="22" t="s">
        <v>20</v>
      </c>
      <c r="D66" s="22" t="s">
        <v>94</v>
      </c>
      <c r="E66" s="22" t="s">
        <v>53</v>
      </c>
      <c r="F66" s="23">
        <v>614000</v>
      </c>
      <c r="G66" s="23"/>
      <c r="H66" s="23">
        <v>160000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8" customHeight="1">
      <c r="A67" s="29" t="s">
        <v>60</v>
      </c>
      <c r="B67" s="16" t="s">
        <v>37</v>
      </c>
      <c r="C67" s="16" t="s">
        <v>20</v>
      </c>
      <c r="D67" s="16" t="s">
        <v>94</v>
      </c>
      <c r="E67" s="16" t="s">
        <v>61</v>
      </c>
      <c r="F67" s="17">
        <f>SUM(F68)</f>
        <v>113000</v>
      </c>
      <c r="G67" s="17">
        <f>SUM(G68)</f>
        <v>0</v>
      </c>
      <c r="H67" s="17">
        <f>SUM(H68)</f>
        <v>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34.5" customHeight="1" hidden="1">
      <c r="A68" s="24" t="s">
        <v>95</v>
      </c>
      <c r="B68" s="22" t="s">
        <v>37</v>
      </c>
      <c r="C68" s="22" t="s">
        <v>20</v>
      </c>
      <c r="D68" s="22" t="s">
        <v>96</v>
      </c>
      <c r="E68" s="22" t="s">
        <v>97</v>
      </c>
      <c r="F68" s="23">
        <v>113000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25.5" customHeight="1" hidden="1">
      <c r="A69" s="51" t="s">
        <v>98</v>
      </c>
      <c r="B69" s="45" t="s">
        <v>37</v>
      </c>
      <c r="C69" s="45" t="s">
        <v>40</v>
      </c>
      <c r="D69" s="45" t="s">
        <v>17</v>
      </c>
      <c r="E69" s="45" t="s">
        <v>18</v>
      </c>
      <c r="F69" s="46"/>
      <c r="G69" s="46">
        <f aca="true" t="shared" si="24" ref="G69:T70">G70</f>
        <v>0</v>
      </c>
      <c r="H69" s="46">
        <f t="shared" si="24"/>
        <v>-760000</v>
      </c>
      <c r="I69" s="46">
        <f t="shared" si="24"/>
        <v>0</v>
      </c>
      <c r="J69" s="46">
        <f t="shared" si="24"/>
        <v>0</v>
      </c>
      <c r="K69" s="46">
        <f t="shared" si="24"/>
        <v>0</v>
      </c>
      <c r="L69" s="46">
        <f t="shared" si="24"/>
        <v>0</v>
      </c>
      <c r="M69" s="46">
        <f t="shared" si="24"/>
        <v>0</v>
      </c>
      <c r="N69" s="46">
        <f t="shared" si="24"/>
        <v>0</v>
      </c>
      <c r="O69" s="46">
        <f t="shared" si="24"/>
        <v>0</v>
      </c>
      <c r="P69" s="46">
        <f t="shared" si="24"/>
        <v>0</v>
      </c>
      <c r="Q69" s="46">
        <f t="shared" si="24"/>
        <v>0</v>
      </c>
      <c r="R69" s="46">
        <f t="shared" si="24"/>
        <v>0</v>
      </c>
      <c r="S69" s="46">
        <f t="shared" si="24"/>
        <v>0</v>
      </c>
      <c r="T69" s="46">
        <f t="shared" si="24"/>
        <v>0</v>
      </c>
    </row>
    <row r="70" spans="1:20" ht="25.5" customHeight="1" hidden="1">
      <c r="A70" s="40" t="s">
        <v>52</v>
      </c>
      <c r="B70" s="22" t="s">
        <v>37</v>
      </c>
      <c r="C70" s="22" t="s">
        <v>40</v>
      </c>
      <c r="D70" s="22" t="s">
        <v>99</v>
      </c>
      <c r="E70" s="22" t="s">
        <v>18</v>
      </c>
      <c r="F70" s="23"/>
      <c r="G70" s="23">
        <f t="shared" si="24"/>
        <v>0</v>
      </c>
      <c r="H70" s="23">
        <f t="shared" si="24"/>
        <v>-760000</v>
      </c>
      <c r="I70" s="23">
        <f t="shared" si="24"/>
        <v>0</v>
      </c>
      <c r="J70" s="23">
        <f t="shared" si="24"/>
        <v>0</v>
      </c>
      <c r="K70" s="23">
        <f t="shared" si="24"/>
        <v>0</v>
      </c>
      <c r="L70" s="23">
        <f t="shared" si="24"/>
        <v>0</v>
      </c>
      <c r="M70" s="23">
        <f t="shared" si="24"/>
        <v>0</v>
      </c>
      <c r="N70" s="23">
        <f t="shared" si="24"/>
        <v>0</v>
      </c>
      <c r="O70" s="23">
        <f t="shared" si="24"/>
        <v>0</v>
      </c>
      <c r="P70" s="23">
        <f t="shared" si="24"/>
        <v>0</v>
      </c>
      <c r="Q70" s="23">
        <f t="shared" si="24"/>
        <v>0</v>
      </c>
      <c r="R70" s="23">
        <f t="shared" si="24"/>
        <v>0</v>
      </c>
      <c r="S70" s="23">
        <f t="shared" si="24"/>
        <v>0</v>
      </c>
      <c r="T70" s="23">
        <f t="shared" si="24"/>
        <v>0</v>
      </c>
    </row>
    <row r="71" spans="1:20" ht="24" hidden="1">
      <c r="A71" s="24" t="s">
        <v>75</v>
      </c>
      <c r="B71" s="22" t="s">
        <v>37</v>
      </c>
      <c r="C71" s="22" t="s">
        <v>40</v>
      </c>
      <c r="D71" s="22" t="s">
        <v>99</v>
      </c>
      <c r="E71" s="22" t="s">
        <v>100</v>
      </c>
      <c r="F71" s="23"/>
      <c r="G71" s="23"/>
      <c r="H71" s="23">
        <v>-760000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63">
      <c r="A72" s="15" t="s">
        <v>101</v>
      </c>
      <c r="B72" s="45" t="s">
        <v>37</v>
      </c>
      <c r="C72" s="45" t="s">
        <v>102</v>
      </c>
      <c r="D72" s="45" t="s">
        <v>17</v>
      </c>
      <c r="E72" s="45" t="s">
        <v>18</v>
      </c>
      <c r="F72" s="46"/>
      <c r="G72" s="46">
        <f aca="true" t="shared" si="25" ref="G72:T73">G73</f>
        <v>0</v>
      </c>
      <c r="H72" s="46">
        <f t="shared" si="25"/>
        <v>0</v>
      </c>
      <c r="I72" s="46">
        <f t="shared" si="25"/>
        <v>0</v>
      </c>
      <c r="J72" s="46">
        <f t="shared" si="25"/>
        <v>0</v>
      </c>
      <c r="K72" s="46">
        <f t="shared" si="25"/>
        <v>0</v>
      </c>
      <c r="L72" s="46">
        <f t="shared" si="25"/>
        <v>0</v>
      </c>
      <c r="M72" s="46">
        <f t="shared" si="25"/>
        <v>0</v>
      </c>
      <c r="N72" s="46">
        <f t="shared" si="25"/>
        <v>0</v>
      </c>
      <c r="O72" s="46">
        <f t="shared" si="25"/>
        <v>0</v>
      </c>
      <c r="P72" s="46">
        <f t="shared" si="25"/>
        <v>0</v>
      </c>
      <c r="Q72" s="46">
        <f t="shared" si="25"/>
        <v>0</v>
      </c>
      <c r="R72" s="46">
        <f t="shared" si="25"/>
        <v>0</v>
      </c>
      <c r="S72" s="46">
        <f t="shared" si="25"/>
        <v>0</v>
      </c>
      <c r="T72" s="46">
        <f t="shared" si="25"/>
        <v>0</v>
      </c>
    </row>
    <row r="73" spans="1:20" ht="36" hidden="1">
      <c r="A73" s="38" t="s">
        <v>103</v>
      </c>
      <c r="B73" s="47" t="s">
        <v>37</v>
      </c>
      <c r="C73" s="47" t="s">
        <v>102</v>
      </c>
      <c r="D73" s="47" t="s">
        <v>104</v>
      </c>
      <c r="E73" s="47" t="s">
        <v>18</v>
      </c>
      <c r="F73" s="48"/>
      <c r="G73" s="48">
        <f t="shared" si="25"/>
        <v>0</v>
      </c>
      <c r="H73" s="48">
        <f t="shared" si="25"/>
        <v>0</v>
      </c>
      <c r="I73" s="48">
        <f t="shared" si="25"/>
        <v>0</v>
      </c>
      <c r="J73" s="48">
        <f t="shared" si="25"/>
        <v>0</v>
      </c>
      <c r="K73" s="48">
        <f t="shared" si="25"/>
        <v>0</v>
      </c>
      <c r="L73" s="48">
        <f t="shared" si="25"/>
        <v>0</v>
      </c>
      <c r="M73" s="48">
        <f t="shared" si="25"/>
        <v>0</v>
      </c>
      <c r="N73" s="48">
        <f t="shared" si="25"/>
        <v>0</v>
      </c>
      <c r="O73" s="48">
        <f t="shared" si="25"/>
        <v>0</v>
      </c>
      <c r="P73" s="48">
        <f t="shared" si="25"/>
        <v>0</v>
      </c>
      <c r="Q73" s="48">
        <f t="shared" si="25"/>
        <v>0</v>
      </c>
      <c r="R73" s="48">
        <f t="shared" si="25"/>
        <v>0</v>
      </c>
      <c r="S73" s="48">
        <f t="shared" si="25"/>
        <v>0</v>
      </c>
      <c r="T73" s="48">
        <f t="shared" si="25"/>
        <v>0</v>
      </c>
    </row>
    <row r="74" spans="1:20" ht="36" hidden="1">
      <c r="A74" s="24" t="s">
        <v>105</v>
      </c>
      <c r="B74" s="22" t="s">
        <v>37</v>
      </c>
      <c r="C74" s="22" t="s">
        <v>102</v>
      </c>
      <c r="D74" s="22" t="s">
        <v>104</v>
      </c>
      <c r="E74" s="22" t="s">
        <v>106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27.75" customHeight="1">
      <c r="A75" s="33" t="s">
        <v>107</v>
      </c>
      <c r="B75" s="19" t="s">
        <v>37</v>
      </c>
      <c r="C75" s="19" t="s">
        <v>108</v>
      </c>
      <c r="D75" s="19" t="s">
        <v>17</v>
      </c>
      <c r="E75" s="19" t="s">
        <v>18</v>
      </c>
      <c r="F75" s="20">
        <f>SUM(F76)</f>
        <v>274000</v>
      </c>
      <c r="G75" s="20">
        <f>SUM(G76+G79)</f>
        <v>0</v>
      </c>
      <c r="H75" s="20">
        <f>SUM(H76+H79)</f>
        <v>0</v>
      </c>
      <c r="I75" s="20">
        <f aca="true" t="shared" si="26" ref="I75:T75">I79</f>
        <v>0</v>
      </c>
      <c r="J75" s="20">
        <f t="shared" si="26"/>
        <v>0</v>
      </c>
      <c r="K75" s="20">
        <f t="shared" si="26"/>
        <v>0</v>
      </c>
      <c r="L75" s="20">
        <f t="shared" si="26"/>
        <v>0</v>
      </c>
      <c r="M75" s="20">
        <f t="shared" si="26"/>
        <v>0</v>
      </c>
      <c r="N75" s="20">
        <f t="shared" si="26"/>
        <v>0</v>
      </c>
      <c r="O75" s="20">
        <f t="shared" si="26"/>
        <v>0</v>
      </c>
      <c r="P75" s="20">
        <f t="shared" si="26"/>
        <v>0</v>
      </c>
      <c r="Q75" s="20">
        <f t="shared" si="26"/>
        <v>0</v>
      </c>
      <c r="R75" s="20">
        <f t="shared" si="26"/>
        <v>0</v>
      </c>
      <c r="S75" s="20">
        <f t="shared" si="26"/>
        <v>0</v>
      </c>
      <c r="T75" s="20">
        <f t="shared" si="26"/>
        <v>0</v>
      </c>
    </row>
    <row r="76" spans="1:20" ht="0.75" customHeight="1">
      <c r="A76" s="29" t="s">
        <v>109</v>
      </c>
      <c r="B76" s="16" t="s">
        <v>37</v>
      </c>
      <c r="C76" s="16" t="s">
        <v>108</v>
      </c>
      <c r="D76" s="16" t="s">
        <v>110</v>
      </c>
      <c r="E76" s="16" t="s">
        <v>18</v>
      </c>
      <c r="F76" s="17">
        <f>SUM(F77:F78)</f>
        <v>274000</v>
      </c>
      <c r="G76" s="17">
        <f>SUM(G77:G78)</f>
        <v>0</v>
      </c>
      <c r="H76" s="17">
        <f>SUM(H77:H78)</f>
        <v>0</v>
      </c>
      <c r="I76" s="17">
        <f>SUM(I77:I78)</f>
        <v>0</v>
      </c>
      <c r="J76" s="17">
        <f aca="true" t="shared" si="27" ref="J76:T76">SUM(J77:J78)</f>
        <v>0</v>
      </c>
      <c r="K76" s="17">
        <f t="shared" si="27"/>
        <v>0</v>
      </c>
      <c r="L76" s="17">
        <f t="shared" si="27"/>
        <v>0</v>
      </c>
      <c r="M76" s="17">
        <f t="shared" si="27"/>
        <v>0</v>
      </c>
      <c r="N76" s="17">
        <f t="shared" si="27"/>
        <v>0</v>
      </c>
      <c r="O76" s="17">
        <f t="shared" si="27"/>
        <v>0</v>
      </c>
      <c r="P76" s="17">
        <f t="shared" si="27"/>
        <v>0</v>
      </c>
      <c r="Q76" s="17">
        <f t="shared" si="27"/>
        <v>0</v>
      </c>
      <c r="R76" s="17">
        <f t="shared" si="27"/>
        <v>0</v>
      </c>
      <c r="S76" s="17">
        <f t="shared" si="27"/>
        <v>0</v>
      </c>
      <c r="T76" s="17">
        <f t="shared" si="27"/>
        <v>0</v>
      </c>
    </row>
    <row r="77" spans="1:20" ht="12.75" hidden="1">
      <c r="A77" s="24" t="s">
        <v>111</v>
      </c>
      <c r="B77" s="52" t="s">
        <v>37</v>
      </c>
      <c r="C77" s="52" t="s">
        <v>108</v>
      </c>
      <c r="D77" s="52" t="s">
        <v>110</v>
      </c>
      <c r="E77" s="52" t="s">
        <v>112</v>
      </c>
      <c r="F77" s="17">
        <f>189000+49000</f>
        <v>238000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36" hidden="1">
      <c r="A78" s="24" t="s">
        <v>95</v>
      </c>
      <c r="B78" s="22" t="s">
        <v>37</v>
      </c>
      <c r="C78" s="22" t="s">
        <v>108</v>
      </c>
      <c r="D78" s="22" t="s">
        <v>110</v>
      </c>
      <c r="E78" s="22" t="s">
        <v>97</v>
      </c>
      <c r="F78" s="23">
        <f>274000-189000-49000</f>
        <v>36000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46.5" customHeight="1">
      <c r="A79" s="39" t="s">
        <v>113</v>
      </c>
      <c r="B79" s="47" t="s">
        <v>37</v>
      </c>
      <c r="C79" s="47" t="s">
        <v>108</v>
      </c>
      <c r="D79" s="47" t="s">
        <v>114</v>
      </c>
      <c r="E79" s="47" t="s">
        <v>18</v>
      </c>
      <c r="F79" s="48"/>
      <c r="G79" s="48">
        <f aca="true" t="shared" si="28" ref="G79:T79">G80</f>
        <v>0</v>
      </c>
      <c r="H79" s="48">
        <f t="shared" si="28"/>
        <v>0</v>
      </c>
      <c r="I79" s="48">
        <f t="shared" si="28"/>
        <v>0</v>
      </c>
      <c r="J79" s="48">
        <f t="shared" si="28"/>
        <v>0</v>
      </c>
      <c r="K79" s="48">
        <f t="shared" si="28"/>
        <v>0</v>
      </c>
      <c r="L79" s="48">
        <f t="shared" si="28"/>
        <v>0</v>
      </c>
      <c r="M79" s="48">
        <f t="shared" si="28"/>
        <v>0</v>
      </c>
      <c r="N79" s="48">
        <f t="shared" si="28"/>
        <v>0</v>
      </c>
      <c r="O79" s="48">
        <f t="shared" si="28"/>
        <v>0</v>
      </c>
      <c r="P79" s="48">
        <f t="shared" si="28"/>
        <v>0</v>
      </c>
      <c r="Q79" s="48">
        <f t="shared" si="28"/>
        <v>0</v>
      </c>
      <c r="R79" s="48">
        <f t="shared" si="28"/>
        <v>0</v>
      </c>
      <c r="S79" s="48">
        <f t="shared" si="28"/>
        <v>0</v>
      </c>
      <c r="T79" s="48">
        <f t="shared" si="28"/>
        <v>0</v>
      </c>
    </row>
    <row r="80" spans="1:20" ht="12.75">
      <c r="A80" s="24" t="s">
        <v>60</v>
      </c>
      <c r="B80" s="22" t="s">
        <v>37</v>
      </c>
      <c r="C80" s="22" t="s">
        <v>108</v>
      </c>
      <c r="D80" s="22" t="s">
        <v>114</v>
      </c>
      <c r="E80" s="22" t="s">
        <v>61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0">
      <c r="A81" s="53" t="s">
        <v>115</v>
      </c>
      <c r="B81" s="45" t="s">
        <v>37</v>
      </c>
      <c r="C81" s="45" t="s">
        <v>67</v>
      </c>
      <c r="D81" s="45" t="s">
        <v>17</v>
      </c>
      <c r="E81" s="45" t="s">
        <v>18</v>
      </c>
      <c r="F81" s="46"/>
      <c r="G81" s="46">
        <f aca="true" t="shared" si="29" ref="G81:T82">G82</f>
        <v>0</v>
      </c>
      <c r="H81" s="46">
        <f t="shared" si="29"/>
        <v>0</v>
      </c>
      <c r="I81" s="46">
        <f t="shared" si="29"/>
        <v>0</v>
      </c>
      <c r="J81" s="46">
        <f t="shared" si="29"/>
        <v>0</v>
      </c>
      <c r="K81" s="46">
        <f t="shared" si="29"/>
        <v>0</v>
      </c>
      <c r="L81" s="46">
        <f t="shared" si="29"/>
        <v>0</v>
      </c>
      <c r="M81" s="46">
        <f t="shared" si="29"/>
        <v>0</v>
      </c>
      <c r="N81" s="46">
        <f t="shared" si="29"/>
        <v>0</v>
      </c>
      <c r="O81" s="46">
        <f t="shared" si="29"/>
        <v>0</v>
      </c>
      <c r="P81" s="46">
        <f t="shared" si="29"/>
        <v>0</v>
      </c>
      <c r="Q81" s="46">
        <f t="shared" si="29"/>
        <v>0</v>
      </c>
      <c r="R81" s="46">
        <f t="shared" si="29"/>
        <v>0</v>
      </c>
      <c r="S81" s="46">
        <f t="shared" si="29"/>
        <v>0</v>
      </c>
      <c r="T81" s="46">
        <f t="shared" si="29"/>
        <v>0</v>
      </c>
    </row>
    <row r="82" spans="1:20" ht="38.25">
      <c r="A82" s="39" t="s">
        <v>113</v>
      </c>
      <c r="B82" s="47" t="s">
        <v>37</v>
      </c>
      <c r="C82" s="47" t="s">
        <v>67</v>
      </c>
      <c r="D82" s="47" t="s">
        <v>114</v>
      </c>
      <c r="E82" s="47" t="s">
        <v>18</v>
      </c>
      <c r="F82" s="23"/>
      <c r="G82" s="23">
        <f>G83+G84</f>
        <v>0</v>
      </c>
      <c r="H82" s="23">
        <f>H83+H84</f>
        <v>0</v>
      </c>
      <c r="I82" s="23">
        <f t="shared" si="29"/>
        <v>0</v>
      </c>
      <c r="J82" s="23">
        <f t="shared" si="29"/>
        <v>0</v>
      </c>
      <c r="K82" s="23">
        <f t="shared" si="29"/>
        <v>0</v>
      </c>
      <c r="L82" s="23">
        <f t="shared" si="29"/>
        <v>0</v>
      </c>
      <c r="M82" s="23">
        <f t="shared" si="29"/>
        <v>0</v>
      </c>
      <c r="N82" s="23">
        <f t="shared" si="29"/>
        <v>0</v>
      </c>
      <c r="O82" s="23">
        <f t="shared" si="29"/>
        <v>0</v>
      </c>
      <c r="P82" s="23">
        <f t="shared" si="29"/>
        <v>0</v>
      </c>
      <c r="Q82" s="23">
        <f t="shared" si="29"/>
        <v>0</v>
      </c>
      <c r="R82" s="23">
        <f t="shared" si="29"/>
        <v>0</v>
      </c>
      <c r="S82" s="23">
        <f t="shared" si="29"/>
        <v>0</v>
      </c>
      <c r="T82" s="23">
        <f t="shared" si="29"/>
        <v>0</v>
      </c>
    </row>
    <row r="83" spans="1:20" ht="21.75" customHeight="1">
      <c r="A83" s="24" t="s">
        <v>60</v>
      </c>
      <c r="B83" s="22" t="s">
        <v>37</v>
      </c>
      <c r="C83" s="22" t="s">
        <v>67</v>
      </c>
      <c r="D83" s="22" t="s">
        <v>114</v>
      </c>
      <c r="E83" s="22" t="s">
        <v>61</v>
      </c>
      <c r="F83" s="23"/>
      <c r="G83" s="23"/>
      <c r="H83" s="23">
        <v>-270000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.5" customHeight="1">
      <c r="A84" s="24"/>
      <c r="B84" s="22"/>
      <c r="C84" s="22"/>
      <c r="D84" s="22"/>
      <c r="E84" s="22"/>
      <c r="F84" s="23"/>
      <c r="G84" s="23"/>
      <c r="H84" s="23">
        <v>270000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8" customHeight="1">
      <c r="A85" s="24"/>
      <c r="B85" s="22"/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9.5" customHeight="1">
      <c r="A86" s="12" t="s">
        <v>116</v>
      </c>
      <c r="B86" s="54" t="s">
        <v>40</v>
      </c>
      <c r="C86" s="54" t="s">
        <v>16</v>
      </c>
      <c r="D86" s="54" t="s">
        <v>17</v>
      </c>
      <c r="E86" s="54" t="s">
        <v>18</v>
      </c>
      <c r="F86" s="55">
        <f>SUM(F87+F90+F97)</f>
        <v>2100000</v>
      </c>
      <c r="G86" s="55">
        <f>SUM(G87+G90+G97)</f>
        <v>0</v>
      </c>
      <c r="H86" s="55">
        <f>SUM(H87+H90+H97)</f>
        <v>0</v>
      </c>
      <c r="I86" s="55">
        <f aca="true" t="shared" si="30" ref="I86:T86">I90+I97</f>
        <v>0</v>
      </c>
      <c r="J86" s="55">
        <f t="shared" si="30"/>
        <v>0</v>
      </c>
      <c r="K86" s="55">
        <f t="shared" si="30"/>
        <v>0</v>
      </c>
      <c r="L86" s="55">
        <f t="shared" si="30"/>
        <v>0</v>
      </c>
      <c r="M86" s="55">
        <f t="shared" si="30"/>
        <v>0</v>
      </c>
      <c r="N86" s="55">
        <f t="shared" si="30"/>
        <v>0</v>
      </c>
      <c r="O86" s="55">
        <f t="shared" si="30"/>
        <v>0</v>
      </c>
      <c r="P86" s="55">
        <f t="shared" si="30"/>
        <v>0</v>
      </c>
      <c r="Q86" s="55">
        <f t="shared" si="30"/>
        <v>0</v>
      </c>
      <c r="R86" s="55">
        <f t="shared" si="30"/>
        <v>0</v>
      </c>
      <c r="S86" s="55">
        <f t="shared" si="30"/>
        <v>0</v>
      </c>
      <c r="T86" s="55">
        <f t="shared" si="30"/>
        <v>0</v>
      </c>
    </row>
    <row r="87" spans="1:20" ht="1.5" customHeight="1">
      <c r="A87" s="56" t="s">
        <v>117</v>
      </c>
      <c r="B87" s="19" t="s">
        <v>40</v>
      </c>
      <c r="C87" s="19" t="s">
        <v>20</v>
      </c>
      <c r="D87" s="19" t="s">
        <v>17</v>
      </c>
      <c r="E87" s="19" t="s">
        <v>18</v>
      </c>
      <c r="F87" s="20">
        <f aca="true" t="shared" si="31" ref="F87:T88">SUM(F88)</f>
        <v>310000</v>
      </c>
      <c r="G87" s="20">
        <f t="shared" si="31"/>
        <v>0</v>
      </c>
      <c r="H87" s="20">
        <f t="shared" si="31"/>
        <v>0</v>
      </c>
      <c r="I87" s="20">
        <f t="shared" si="31"/>
        <v>0</v>
      </c>
      <c r="J87" s="20">
        <f t="shared" si="31"/>
        <v>0</v>
      </c>
      <c r="K87" s="20">
        <f t="shared" si="31"/>
        <v>0</v>
      </c>
      <c r="L87" s="20">
        <f t="shared" si="31"/>
        <v>0</v>
      </c>
      <c r="M87" s="20">
        <f t="shared" si="31"/>
        <v>0</v>
      </c>
      <c r="N87" s="20">
        <f t="shared" si="31"/>
        <v>0</v>
      </c>
      <c r="O87" s="20">
        <f t="shared" si="31"/>
        <v>0</v>
      </c>
      <c r="P87" s="20">
        <f t="shared" si="31"/>
        <v>0</v>
      </c>
      <c r="Q87" s="20">
        <f t="shared" si="31"/>
        <v>0</v>
      </c>
      <c r="R87" s="20">
        <f t="shared" si="31"/>
        <v>0</v>
      </c>
      <c r="S87" s="20">
        <f t="shared" si="31"/>
        <v>0</v>
      </c>
      <c r="T87" s="20">
        <f t="shared" si="31"/>
        <v>0</v>
      </c>
    </row>
    <row r="88" spans="1:20" ht="12.75" hidden="1">
      <c r="A88" s="40" t="s">
        <v>118</v>
      </c>
      <c r="B88" s="16" t="s">
        <v>40</v>
      </c>
      <c r="C88" s="16" t="s">
        <v>20</v>
      </c>
      <c r="D88" s="16" t="s">
        <v>119</v>
      </c>
      <c r="E88" s="16" t="s">
        <v>18</v>
      </c>
      <c r="F88" s="17">
        <f t="shared" si="31"/>
        <v>310000</v>
      </c>
      <c r="G88" s="17">
        <f t="shared" si="31"/>
        <v>0</v>
      </c>
      <c r="H88" s="17">
        <f t="shared" si="31"/>
        <v>0</v>
      </c>
      <c r="I88" s="17">
        <f t="shared" si="31"/>
        <v>0</v>
      </c>
      <c r="J88" s="17">
        <f t="shared" si="31"/>
        <v>0</v>
      </c>
      <c r="K88" s="17">
        <f t="shared" si="31"/>
        <v>0</v>
      </c>
      <c r="L88" s="17">
        <f t="shared" si="31"/>
        <v>0</v>
      </c>
      <c r="M88" s="17">
        <f t="shared" si="31"/>
        <v>0</v>
      </c>
      <c r="N88" s="17">
        <f t="shared" si="31"/>
        <v>0</v>
      </c>
      <c r="O88" s="17">
        <f t="shared" si="31"/>
        <v>0</v>
      </c>
      <c r="P88" s="17">
        <f t="shared" si="31"/>
        <v>0</v>
      </c>
      <c r="Q88" s="17">
        <f t="shared" si="31"/>
        <v>0</v>
      </c>
      <c r="R88" s="17">
        <f t="shared" si="31"/>
        <v>0</v>
      </c>
      <c r="S88" s="17">
        <f t="shared" si="31"/>
        <v>0</v>
      </c>
      <c r="T88" s="17">
        <f t="shared" si="31"/>
        <v>0</v>
      </c>
    </row>
    <row r="89" spans="1:20" ht="20.25" customHeight="1" hidden="1">
      <c r="A89" s="30" t="s">
        <v>120</v>
      </c>
      <c r="B89" s="22" t="s">
        <v>40</v>
      </c>
      <c r="C89" s="22" t="s">
        <v>20</v>
      </c>
      <c r="D89" s="22" t="s">
        <v>119</v>
      </c>
      <c r="E89" s="22" t="s">
        <v>121</v>
      </c>
      <c r="F89" s="23">
        <v>310000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36.75" customHeight="1">
      <c r="A90" s="33" t="s">
        <v>122</v>
      </c>
      <c r="B90" s="19" t="s">
        <v>123</v>
      </c>
      <c r="C90" s="19" t="s">
        <v>124</v>
      </c>
      <c r="D90" s="19" t="s">
        <v>17</v>
      </c>
      <c r="E90" s="19" t="s">
        <v>18</v>
      </c>
      <c r="F90" s="20">
        <f>SUM(F94+F91)</f>
        <v>0</v>
      </c>
      <c r="G90" s="20">
        <f>SUM(G94+G91)</f>
        <v>0</v>
      </c>
      <c r="H90" s="20">
        <f>SUM(H94+H91)</f>
        <v>0</v>
      </c>
      <c r="I90" s="20">
        <f aca="true" t="shared" si="32" ref="I90:T91">I91</f>
        <v>0</v>
      </c>
      <c r="J90" s="20">
        <f t="shared" si="32"/>
        <v>0</v>
      </c>
      <c r="K90" s="20">
        <f t="shared" si="32"/>
        <v>0</v>
      </c>
      <c r="L90" s="20">
        <f t="shared" si="32"/>
        <v>0</v>
      </c>
      <c r="M90" s="20">
        <f t="shared" si="32"/>
        <v>0</v>
      </c>
      <c r="N90" s="20">
        <f t="shared" si="32"/>
        <v>0</v>
      </c>
      <c r="O90" s="20">
        <f t="shared" si="32"/>
        <v>0</v>
      </c>
      <c r="P90" s="20">
        <f t="shared" si="32"/>
        <v>0</v>
      </c>
      <c r="Q90" s="20">
        <f t="shared" si="32"/>
        <v>0</v>
      </c>
      <c r="R90" s="20">
        <f t="shared" si="32"/>
        <v>0</v>
      </c>
      <c r="S90" s="20">
        <f t="shared" si="32"/>
        <v>0</v>
      </c>
      <c r="T90" s="20">
        <f t="shared" si="32"/>
        <v>0</v>
      </c>
    </row>
    <row r="91" spans="1:20" ht="21.75" customHeight="1">
      <c r="A91" s="40" t="s">
        <v>125</v>
      </c>
      <c r="B91" s="16" t="s">
        <v>123</v>
      </c>
      <c r="C91" s="16" t="s">
        <v>124</v>
      </c>
      <c r="D91" s="16" t="s">
        <v>126</v>
      </c>
      <c r="E91" s="16" t="s">
        <v>18</v>
      </c>
      <c r="F91" s="17">
        <f>SUM(F93)</f>
        <v>0</v>
      </c>
      <c r="G91" s="17">
        <f>SUM(G93+G92)</f>
        <v>0</v>
      </c>
      <c r="H91" s="17">
        <f>SUM(H93+H92)</f>
        <v>0</v>
      </c>
      <c r="I91" s="17">
        <f t="shared" si="32"/>
        <v>0</v>
      </c>
      <c r="J91" s="17">
        <f t="shared" si="32"/>
        <v>0</v>
      </c>
      <c r="K91" s="17">
        <f t="shared" si="32"/>
        <v>0</v>
      </c>
      <c r="L91" s="17">
        <f t="shared" si="32"/>
        <v>0</v>
      </c>
      <c r="M91" s="17">
        <f t="shared" si="32"/>
        <v>0</v>
      </c>
      <c r="N91" s="17">
        <f t="shared" si="32"/>
        <v>0</v>
      </c>
      <c r="O91" s="17">
        <f t="shared" si="32"/>
        <v>0</v>
      </c>
      <c r="P91" s="17">
        <f t="shared" si="32"/>
        <v>0</v>
      </c>
      <c r="Q91" s="17">
        <f t="shared" si="32"/>
        <v>0</v>
      </c>
      <c r="R91" s="17">
        <f t="shared" si="32"/>
        <v>0</v>
      </c>
      <c r="S91" s="17">
        <f t="shared" si="32"/>
        <v>0</v>
      </c>
      <c r="T91" s="17">
        <f t="shared" si="32"/>
        <v>0</v>
      </c>
    </row>
    <row r="92" spans="1:20" ht="24.75" customHeight="1">
      <c r="A92" s="57" t="s">
        <v>60</v>
      </c>
      <c r="B92" s="52" t="s">
        <v>40</v>
      </c>
      <c r="C92" s="52" t="s">
        <v>124</v>
      </c>
      <c r="D92" s="52" t="s">
        <v>126</v>
      </c>
      <c r="E92" s="52" t="s">
        <v>61</v>
      </c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.5" customHeight="1" hidden="1">
      <c r="A93" s="30" t="s">
        <v>127</v>
      </c>
      <c r="B93" s="22" t="s">
        <v>40</v>
      </c>
      <c r="C93" s="22" t="s">
        <v>124</v>
      </c>
      <c r="D93" s="22" t="s">
        <v>126</v>
      </c>
      <c r="E93" s="22" t="s">
        <v>128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9.5" customHeight="1" hidden="1">
      <c r="A94" s="40" t="s">
        <v>129</v>
      </c>
      <c r="B94" s="16" t="s">
        <v>40</v>
      </c>
      <c r="C94" s="16" t="s">
        <v>124</v>
      </c>
      <c r="D94" s="16" t="s">
        <v>130</v>
      </c>
      <c r="E94" s="16" t="s">
        <v>18</v>
      </c>
      <c r="F94" s="17">
        <f>SUM(F95:F96)</f>
        <v>0</v>
      </c>
      <c r="G94" s="17">
        <f>SUM(G95:G96)</f>
        <v>0</v>
      </c>
      <c r="H94" s="17">
        <f>SUM(H95:H96)</f>
        <v>0</v>
      </c>
      <c r="I94" s="17">
        <f>SUM(I95:I96)</f>
        <v>0</v>
      </c>
      <c r="J94" s="17">
        <f aca="true" t="shared" si="33" ref="J94:T94">SUM(J95:J96)</f>
        <v>0</v>
      </c>
      <c r="K94" s="17">
        <f t="shared" si="33"/>
        <v>0</v>
      </c>
      <c r="L94" s="17">
        <f t="shared" si="33"/>
        <v>0</v>
      </c>
      <c r="M94" s="17">
        <f t="shared" si="33"/>
        <v>0</v>
      </c>
      <c r="N94" s="17">
        <f t="shared" si="33"/>
        <v>0</v>
      </c>
      <c r="O94" s="17">
        <f t="shared" si="33"/>
        <v>0</v>
      </c>
      <c r="P94" s="17">
        <f t="shared" si="33"/>
        <v>0</v>
      </c>
      <c r="Q94" s="17">
        <f t="shared" si="33"/>
        <v>0</v>
      </c>
      <c r="R94" s="17">
        <f t="shared" si="33"/>
        <v>0</v>
      </c>
      <c r="S94" s="17">
        <f t="shared" si="33"/>
        <v>0</v>
      </c>
      <c r="T94" s="17">
        <f t="shared" si="33"/>
        <v>0</v>
      </c>
    </row>
    <row r="95" spans="1:20" ht="23.25" customHeight="1" hidden="1">
      <c r="A95" s="30" t="s">
        <v>131</v>
      </c>
      <c r="B95" s="22" t="s">
        <v>40</v>
      </c>
      <c r="C95" s="22" t="s">
        <v>124</v>
      </c>
      <c r="D95" s="22" t="s">
        <v>130</v>
      </c>
      <c r="E95" s="22" t="s">
        <v>132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26.25" customHeight="1" hidden="1">
      <c r="A96" s="30" t="s">
        <v>133</v>
      </c>
      <c r="B96" s="22" t="s">
        <v>40</v>
      </c>
      <c r="C96" s="22" t="s">
        <v>124</v>
      </c>
      <c r="D96" s="22" t="s">
        <v>130</v>
      </c>
      <c r="E96" s="22" t="s">
        <v>134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30">
      <c r="A97" s="33" t="s">
        <v>135</v>
      </c>
      <c r="B97" s="19" t="s">
        <v>40</v>
      </c>
      <c r="C97" s="19" t="s">
        <v>63</v>
      </c>
      <c r="D97" s="19" t="s">
        <v>17</v>
      </c>
      <c r="E97" s="19" t="s">
        <v>18</v>
      </c>
      <c r="F97" s="20">
        <f>SUM(F103+F98)</f>
        <v>1790000</v>
      </c>
      <c r="G97" s="20">
        <f>SUM(G103+G98+G101)</f>
        <v>0</v>
      </c>
      <c r="H97" s="20">
        <f>SUM(H103+H98+H101)</f>
        <v>0</v>
      </c>
      <c r="I97" s="20">
        <f aca="true" t="shared" si="34" ref="I97:T97">I98+I100</f>
        <v>0</v>
      </c>
      <c r="J97" s="20">
        <f t="shared" si="34"/>
        <v>0</v>
      </c>
      <c r="K97" s="20">
        <f t="shared" si="34"/>
        <v>0</v>
      </c>
      <c r="L97" s="20">
        <f t="shared" si="34"/>
        <v>0</v>
      </c>
      <c r="M97" s="20">
        <f t="shared" si="34"/>
        <v>0</v>
      </c>
      <c r="N97" s="20">
        <f t="shared" si="34"/>
        <v>0</v>
      </c>
      <c r="O97" s="20">
        <f t="shared" si="34"/>
        <v>0</v>
      </c>
      <c r="P97" s="20">
        <f t="shared" si="34"/>
        <v>0</v>
      </c>
      <c r="Q97" s="20">
        <f t="shared" si="34"/>
        <v>0</v>
      </c>
      <c r="R97" s="20">
        <f t="shared" si="34"/>
        <v>0</v>
      </c>
      <c r="S97" s="20">
        <f t="shared" si="34"/>
        <v>0</v>
      </c>
      <c r="T97" s="20">
        <f t="shared" si="34"/>
        <v>0</v>
      </c>
    </row>
    <row r="98" spans="1:20" ht="25.5">
      <c r="A98" s="39" t="s">
        <v>80</v>
      </c>
      <c r="B98" s="16" t="s">
        <v>40</v>
      </c>
      <c r="C98" s="16" t="s">
        <v>63</v>
      </c>
      <c r="D98" s="16" t="s">
        <v>81</v>
      </c>
      <c r="E98" s="16" t="s">
        <v>18</v>
      </c>
      <c r="F98" s="17">
        <f aca="true" t="shared" si="35" ref="F98:H99">SUM(F99)</f>
        <v>0</v>
      </c>
      <c r="G98" s="17">
        <f t="shared" si="35"/>
        <v>0</v>
      </c>
      <c r="H98" s="17">
        <f t="shared" si="35"/>
        <v>0</v>
      </c>
      <c r="I98" s="17">
        <f aca="true" t="shared" si="36" ref="I98:T98">I99</f>
        <v>0</v>
      </c>
      <c r="J98" s="17">
        <f t="shared" si="36"/>
        <v>0</v>
      </c>
      <c r="K98" s="17">
        <f t="shared" si="36"/>
        <v>0</v>
      </c>
      <c r="L98" s="17">
        <f t="shared" si="36"/>
        <v>0</v>
      </c>
      <c r="M98" s="17">
        <f t="shared" si="36"/>
        <v>0</v>
      </c>
      <c r="N98" s="17">
        <f t="shared" si="36"/>
        <v>0</v>
      </c>
      <c r="O98" s="17">
        <f t="shared" si="36"/>
        <v>0</v>
      </c>
      <c r="P98" s="17">
        <f t="shared" si="36"/>
        <v>0</v>
      </c>
      <c r="Q98" s="17">
        <f t="shared" si="36"/>
        <v>0</v>
      </c>
      <c r="R98" s="17">
        <f t="shared" si="36"/>
        <v>0</v>
      </c>
      <c r="S98" s="17">
        <f t="shared" si="36"/>
        <v>0</v>
      </c>
      <c r="T98" s="17">
        <f t="shared" si="36"/>
        <v>0</v>
      </c>
    </row>
    <row r="99" spans="1:20" ht="12.75">
      <c r="A99" s="24" t="s">
        <v>60</v>
      </c>
      <c r="B99" s="22" t="s">
        <v>40</v>
      </c>
      <c r="C99" s="22" t="s">
        <v>63</v>
      </c>
      <c r="D99" s="22" t="s">
        <v>81</v>
      </c>
      <c r="E99" s="22" t="s">
        <v>61</v>
      </c>
      <c r="F99" s="23">
        <f t="shared" si="35"/>
        <v>0</v>
      </c>
      <c r="G99" s="23">
        <f t="shared" si="35"/>
        <v>0</v>
      </c>
      <c r="H99" s="23">
        <f t="shared" si="35"/>
        <v>0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56.25" customHeight="1">
      <c r="A100" s="32" t="s">
        <v>136</v>
      </c>
      <c r="B100" s="22" t="s">
        <v>40</v>
      </c>
      <c r="C100" s="22" t="s">
        <v>63</v>
      </c>
      <c r="D100" s="22" t="s">
        <v>137</v>
      </c>
      <c r="E100" s="22" t="s">
        <v>18</v>
      </c>
      <c r="F100" s="23"/>
      <c r="G100" s="23"/>
      <c r="H100" s="23"/>
      <c r="I100" s="23">
        <f aca="true" t="shared" si="37" ref="I100:T100">I101</f>
        <v>0</v>
      </c>
      <c r="J100" s="23">
        <f t="shared" si="37"/>
        <v>0</v>
      </c>
      <c r="K100" s="23">
        <f t="shared" si="37"/>
        <v>0</v>
      </c>
      <c r="L100" s="23">
        <f t="shared" si="37"/>
        <v>0</v>
      </c>
      <c r="M100" s="23">
        <f t="shared" si="37"/>
        <v>0</v>
      </c>
      <c r="N100" s="23">
        <f t="shared" si="37"/>
        <v>0</v>
      </c>
      <c r="O100" s="23">
        <f t="shared" si="37"/>
        <v>0</v>
      </c>
      <c r="P100" s="23">
        <f t="shared" si="37"/>
        <v>0</v>
      </c>
      <c r="Q100" s="23">
        <f t="shared" si="37"/>
        <v>0</v>
      </c>
      <c r="R100" s="23">
        <f t="shared" si="37"/>
        <v>0</v>
      </c>
      <c r="S100" s="23">
        <f t="shared" si="37"/>
        <v>0</v>
      </c>
      <c r="T100" s="23">
        <f t="shared" si="37"/>
        <v>0</v>
      </c>
    </row>
    <row r="101" spans="1:20" ht="18.75" customHeight="1">
      <c r="A101" s="32" t="s">
        <v>138</v>
      </c>
      <c r="B101" s="47" t="s">
        <v>40</v>
      </c>
      <c r="C101" s="47" t="s">
        <v>63</v>
      </c>
      <c r="D101" s="47" t="s">
        <v>137</v>
      </c>
      <c r="E101" s="47" t="s">
        <v>139</v>
      </c>
      <c r="F101" s="48"/>
      <c r="G101" s="48">
        <f>G102</f>
        <v>0</v>
      </c>
      <c r="H101" s="48">
        <f>H102</f>
        <v>0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</row>
    <row r="102" spans="1:20" ht="0.75" customHeight="1">
      <c r="A102" s="24" t="s">
        <v>140</v>
      </c>
      <c r="B102" s="22" t="s">
        <v>40</v>
      </c>
      <c r="C102" s="22" t="s">
        <v>63</v>
      </c>
      <c r="D102" s="22" t="s">
        <v>141</v>
      </c>
      <c r="E102" s="22" t="s">
        <v>142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21.75" customHeight="1" hidden="1">
      <c r="A103" s="29" t="s">
        <v>143</v>
      </c>
      <c r="B103" s="59" t="s">
        <v>40</v>
      </c>
      <c r="C103" s="59" t="s">
        <v>63</v>
      </c>
      <c r="D103" s="59" t="s">
        <v>96</v>
      </c>
      <c r="E103" s="59" t="s">
        <v>18</v>
      </c>
      <c r="F103" s="60">
        <f>SUM(F104:F105)</f>
        <v>1790000</v>
      </c>
      <c r="G103" s="60">
        <f>SUM(G104:G105)</f>
        <v>0</v>
      </c>
      <c r="H103" s="60">
        <f>SUM(H104:H105)</f>
        <v>0</v>
      </c>
      <c r="I103" s="60">
        <f>SUM(I104:I105)</f>
        <v>0</v>
      </c>
      <c r="J103" s="60">
        <f aca="true" t="shared" si="38" ref="J103:T103">SUM(J104:J105)</f>
        <v>0</v>
      </c>
      <c r="K103" s="60">
        <f t="shared" si="38"/>
        <v>0</v>
      </c>
      <c r="L103" s="60">
        <f t="shared" si="38"/>
        <v>0</v>
      </c>
      <c r="M103" s="60">
        <f t="shared" si="38"/>
        <v>0</v>
      </c>
      <c r="N103" s="60">
        <f t="shared" si="38"/>
        <v>0</v>
      </c>
      <c r="O103" s="60">
        <f t="shared" si="38"/>
        <v>0</v>
      </c>
      <c r="P103" s="60">
        <f t="shared" si="38"/>
        <v>0</v>
      </c>
      <c r="Q103" s="60">
        <f t="shared" si="38"/>
        <v>0</v>
      </c>
      <c r="R103" s="60">
        <f t="shared" si="38"/>
        <v>0</v>
      </c>
      <c r="S103" s="60">
        <f t="shared" si="38"/>
        <v>0</v>
      </c>
      <c r="T103" s="60">
        <f t="shared" si="38"/>
        <v>0</v>
      </c>
    </row>
    <row r="104" spans="1:20" ht="18" customHeight="1" hidden="1">
      <c r="A104" s="24" t="s">
        <v>140</v>
      </c>
      <c r="B104" s="22" t="s">
        <v>40</v>
      </c>
      <c r="C104" s="22" t="s">
        <v>63</v>
      </c>
      <c r="D104" s="22" t="s">
        <v>96</v>
      </c>
      <c r="E104" s="22" t="s">
        <v>142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5" customHeight="1" hidden="1">
      <c r="A105" s="30" t="s">
        <v>133</v>
      </c>
      <c r="B105" s="22" t="s">
        <v>40</v>
      </c>
      <c r="C105" s="22" t="s">
        <v>57</v>
      </c>
      <c r="D105" s="22" t="s">
        <v>96</v>
      </c>
      <c r="E105" s="22" t="s">
        <v>134</v>
      </c>
      <c r="F105" s="23">
        <v>1790000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30"/>
      <c r="B106" s="22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36">
      <c r="A107" s="12" t="s">
        <v>144</v>
      </c>
      <c r="B107" s="54" t="s">
        <v>145</v>
      </c>
      <c r="C107" s="54" t="s">
        <v>16</v>
      </c>
      <c r="D107" s="54" t="s">
        <v>17</v>
      </c>
      <c r="E107" s="54" t="s">
        <v>18</v>
      </c>
      <c r="F107" s="55">
        <f>SUM(F108+F122+F142)</f>
        <v>290000</v>
      </c>
      <c r="G107" s="55">
        <f>SUM(G108+G122+G142)</f>
        <v>0</v>
      </c>
      <c r="H107" s="55">
        <f>SUM(H108+H122+H142)</f>
        <v>12029300</v>
      </c>
      <c r="I107" s="55">
        <f aca="true" t="shared" si="39" ref="I107:T107">I108+I122+I129</f>
        <v>0</v>
      </c>
      <c r="J107" s="55">
        <f t="shared" si="39"/>
        <v>420508</v>
      </c>
      <c r="K107" s="55">
        <f t="shared" si="39"/>
        <v>0</v>
      </c>
      <c r="L107" s="55">
        <f t="shared" si="39"/>
        <v>0</v>
      </c>
      <c r="M107" s="55">
        <f t="shared" si="39"/>
        <v>0</v>
      </c>
      <c r="N107" s="55">
        <f t="shared" si="39"/>
        <v>0</v>
      </c>
      <c r="O107" s="55">
        <f t="shared" si="39"/>
        <v>0</v>
      </c>
      <c r="P107" s="55">
        <f t="shared" si="39"/>
        <v>0</v>
      </c>
      <c r="Q107" s="55">
        <f t="shared" si="39"/>
        <v>0</v>
      </c>
      <c r="R107" s="55">
        <f t="shared" si="39"/>
        <v>0</v>
      </c>
      <c r="S107" s="55">
        <f t="shared" si="39"/>
        <v>0</v>
      </c>
      <c r="T107" s="55">
        <f t="shared" si="39"/>
        <v>0</v>
      </c>
    </row>
    <row r="108" spans="1:20" ht="15">
      <c r="A108" s="33" t="s">
        <v>146</v>
      </c>
      <c r="B108" s="19" t="s">
        <v>124</v>
      </c>
      <c r="C108" s="19" t="s">
        <v>15</v>
      </c>
      <c r="D108" s="19" t="s">
        <v>17</v>
      </c>
      <c r="E108" s="19" t="s">
        <v>18</v>
      </c>
      <c r="F108" s="20">
        <f>SUM(F109+F114+F117+F119)</f>
        <v>205000</v>
      </c>
      <c r="G108" s="20">
        <f>SUM(G109+G114+G117+G119)</f>
        <v>0</v>
      </c>
      <c r="H108" s="20">
        <f>SUM(H109+H114+H117+H119)</f>
        <v>-100000</v>
      </c>
      <c r="I108" s="43">
        <f aca="true" t="shared" si="40" ref="I108:T108">I109+I114</f>
        <v>0</v>
      </c>
      <c r="J108" s="43">
        <f t="shared" si="40"/>
        <v>0</v>
      </c>
      <c r="K108" s="43">
        <f t="shared" si="40"/>
        <v>0</v>
      </c>
      <c r="L108" s="43">
        <f t="shared" si="40"/>
        <v>0</v>
      </c>
      <c r="M108" s="43">
        <f t="shared" si="40"/>
        <v>0</v>
      </c>
      <c r="N108" s="43">
        <f t="shared" si="40"/>
        <v>0</v>
      </c>
      <c r="O108" s="43">
        <f t="shared" si="40"/>
        <v>0</v>
      </c>
      <c r="P108" s="43">
        <f t="shared" si="40"/>
        <v>0</v>
      </c>
      <c r="Q108" s="43">
        <f t="shared" si="40"/>
        <v>0</v>
      </c>
      <c r="R108" s="43">
        <f t="shared" si="40"/>
        <v>0</v>
      </c>
      <c r="S108" s="43">
        <f t="shared" si="40"/>
        <v>0</v>
      </c>
      <c r="T108" s="43">
        <f t="shared" si="40"/>
        <v>0</v>
      </c>
    </row>
    <row r="109" spans="1:20" ht="68.25" customHeight="1">
      <c r="A109" s="39" t="s">
        <v>147</v>
      </c>
      <c r="B109" s="16" t="s">
        <v>124</v>
      </c>
      <c r="C109" s="16" t="s">
        <v>15</v>
      </c>
      <c r="D109" s="16" t="s">
        <v>148</v>
      </c>
      <c r="E109" s="16" t="s">
        <v>18</v>
      </c>
      <c r="F109" s="17">
        <f>SUM(F110:F113)</f>
        <v>105000</v>
      </c>
      <c r="G109" s="17">
        <f>SUM(G110:G113)</f>
        <v>0</v>
      </c>
      <c r="H109" s="17">
        <f>SUM(H110:H113)</f>
        <v>-843000</v>
      </c>
      <c r="I109" s="17">
        <f aca="true" t="shared" si="41" ref="I109:T109">I113</f>
        <v>0</v>
      </c>
      <c r="J109" s="17">
        <f t="shared" si="41"/>
        <v>0</v>
      </c>
      <c r="K109" s="17">
        <f t="shared" si="41"/>
        <v>0</v>
      </c>
      <c r="L109" s="17">
        <f t="shared" si="41"/>
        <v>0</v>
      </c>
      <c r="M109" s="17">
        <f t="shared" si="41"/>
        <v>0</v>
      </c>
      <c r="N109" s="17">
        <f t="shared" si="41"/>
        <v>0</v>
      </c>
      <c r="O109" s="17">
        <f t="shared" si="41"/>
        <v>0</v>
      </c>
      <c r="P109" s="17">
        <f t="shared" si="41"/>
        <v>0</v>
      </c>
      <c r="Q109" s="17">
        <f t="shared" si="41"/>
        <v>0</v>
      </c>
      <c r="R109" s="17">
        <f t="shared" si="41"/>
        <v>0</v>
      </c>
      <c r="S109" s="17">
        <f t="shared" si="41"/>
        <v>0</v>
      </c>
      <c r="T109" s="17">
        <f t="shared" si="41"/>
        <v>0</v>
      </c>
    </row>
    <row r="110" spans="1:20" s="61" customFormat="1" ht="12.75" hidden="1">
      <c r="A110" s="30" t="s">
        <v>149</v>
      </c>
      <c r="B110" s="22" t="s">
        <v>124</v>
      </c>
      <c r="C110" s="22" t="s">
        <v>15</v>
      </c>
      <c r="D110" s="22" t="s">
        <v>150</v>
      </c>
      <c r="E110" s="22" t="s">
        <v>151</v>
      </c>
      <c r="F110" s="23">
        <v>5000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hidden="1">
      <c r="A111" s="62" t="s">
        <v>152</v>
      </c>
      <c r="B111" s="22" t="s">
        <v>124</v>
      </c>
      <c r="C111" s="22" t="s">
        <v>15</v>
      </c>
      <c r="D111" s="22" t="s">
        <v>150</v>
      </c>
      <c r="E111" s="22" t="s">
        <v>153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25.5" hidden="1">
      <c r="A112" s="62" t="s">
        <v>154</v>
      </c>
      <c r="B112" s="22" t="s">
        <v>124</v>
      </c>
      <c r="C112" s="22" t="s">
        <v>15</v>
      </c>
      <c r="D112" s="22" t="s">
        <v>150</v>
      </c>
      <c r="E112" s="22" t="s">
        <v>155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24" customHeight="1">
      <c r="A113" s="24" t="s">
        <v>52</v>
      </c>
      <c r="B113" s="22" t="s">
        <v>124</v>
      </c>
      <c r="C113" s="22" t="s">
        <v>15</v>
      </c>
      <c r="D113" s="22" t="s">
        <v>148</v>
      </c>
      <c r="E113" s="22" t="s">
        <v>53</v>
      </c>
      <c r="F113" s="23">
        <v>100000</v>
      </c>
      <c r="G113" s="23"/>
      <c r="H113" s="23">
        <v>-843000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28.5" customHeight="1">
      <c r="A114" s="39" t="s">
        <v>156</v>
      </c>
      <c r="B114" s="16" t="s">
        <v>124</v>
      </c>
      <c r="C114" s="16" t="s">
        <v>15</v>
      </c>
      <c r="D114" s="16" t="s">
        <v>157</v>
      </c>
      <c r="E114" s="16" t="s">
        <v>18</v>
      </c>
      <c r="F114" s="17">
        <f>SUM(F115:F116)</f>
        <v>0</v>
      </c>
      <c r="G114" s="17">
        <f>SUM(G115:G116)</f>
        <v>0</v>
      </c>
      <c r="H114" s="17">
        <f>SUM(H115:H116)</f>
        <v>0</v>
      </c>
      <c r="I114" s="17">
        <f aca="true" t="shared" si="42" ref="I114:T114">I115</f>
        <v>0</v>
      </c>
      <c r="J114" s="17">
        <f t="shared" si="42"/>
        <v>0</v>
      </c>
      <c r="K114" s="17">
        <f t="shared" si="42"/>
        <v>0</v>
      </c>
      <c r="L114" s="17">
        <f t="shared" si="42"/>
        <v>0</v>
      </c>
      <c r="M114" s="17">
        <f t="shared" si="42"/>
        <v>0</v>
      </c>
      <c r="N114" s="17">
        <f t="shared" si="42"/>
        <v>0</v>
      </c>
      <c r="O114" s="17">
        <f t="shared" si="42"/>
        <v>0</v>
      </c>
      <c r="P114" s="17">
        <f t="shared" si="42"/>
        <v>0</v>
      </c>
      <c r="Q114" s="17">
        <f t="shared" si="42"/>
        <v>0</v>
      </c>
      <c r="R114" s="17">
        <f t="shared" si="42"/>
        <v>0</v>
      </c>
      <c r="S114" s="17">
        <f t="shared" si="42"/>
        <v>0</v>
      </c>
      <c r="T114" s="17">
        <f t="shared" si="42"/>
        <v>0</v>
      </c>
    </row>
    <row r="115" spans="1:20" ht="21.75" customHeight="1">
      <c r="A115" s="30" t="s">
        <v>158</v>
      </c>
      <c r="B115" s="22" t="s">
        <v>124</v>
      </c>
      <c r="C115" s="22" t="s">
        <v>15</v>
      </c>
      <c r="D115" s="22" t="s">
        <v>157</v>
      </c>
      <c r="E115" s="22" t="s">
        <v>159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21" customHeight="1" hidden="1">
      <c r="A116" s="30" t="s">
        <v>160</v>
      </c>
      <c r="B116" s="22" t="s">
        <v>124</v>
      </c>
      <c r="C116" s="22" t="s">
        <v>15</v>
      </c>
      <c r="D116" s="22" t="s">
        <v>161</v>
      </c>
      <c r="E116" s="22" t="s">
        <v>162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12" customHeight="1" hidden="1">
      <c r="A117" s="29" t="s">
        <v>52</v>
      </c>
      <c r="B117" s="16" t="s">
        <v>124</v>
      </c>
      <c r="C117" s="16" t="s">
        <v>15</v>
      </c>
      <c r="D117" s="16" t="s">
        <v>99</v>
      </c>
      <c r="E117" s="16" t="s">
        <v>18</v>
      </c>
      <c r="F117" s="23">
        <f aca="true" t="shared" si="43" ref="F117:T117">SUM(F118)</f>
        <v>0</v>
      </c>
      <c r="G117" s="23">
        <f t="shared" si="43"/>
        <v>0</v>
      </c>
      <c r="H117" s="23">
        <f t="shared" si="43"/>
        <v>743000</v>
      </c>
      <c r="I117" s="23">
        <f t="shared" si="43"/>
        <v>0</v>
      </c>
      <c r="J117" s="23">
        <f t="shared" si="43"/>
        <v>0</v>
      </c>
      <c r="K117" s="23">
        <f t="shared" si="43"/>
        <v>0</v>
      </c>
      <c r="L117" s="23">
        <f t="shared" si="43"/>
        <v>0</v>
      </c>
      <c r="M117" s="23">
        <f t="shared" si="43"/>
        <v>0</v>
      </c>
      <c r="N117" s="23">
        <f t="shared" si="43"/>
        <v>0</v>
      </c>
      <c r="O117" s="23">
        <f t="shared" si="43"/>
        <v>0</v>
      </c>
      <c r="P117" s="23">
        <f t="shared" si="43"/>
        <v>0</v>
      </c>
      <c r="Q117" s="23">
        <f t="shared" si="43"/>
        <v>0</v>
      </c>
      <c r="R117" s="23">
        <f t="shared" si="43"/>
        <v>0</v>
      </c>
      <c r="S117" s="23">
        <f t="shared" si="43"/>
        <v>0</v>
      </c>
      <c r="T117" s="23">
        <f t="shared" si="43"/>
        <v>0</v>
      </c>
    </row>
    <row r="118" spans="1:20" ht="56.25" hidden="1">
      <c r="A118" s="30" t="s">
        <v>147</v>
      </c>
      <c r="B118" s="22" t="s">
        <v>124</v>
      </c>
      <c r="C118" s="22" t="s">
        <v>15</v>
      </c>
      <c r="D118" s="22" t="s">
        <v>99</v>
      </c>
      <c r="E118" s="22" t="s">
        <v>163</v>
      </c>
      <c r="F118" s="23"/>
      <c r="G118" s="23"/>
      <c r="H118" s="23">
        <v>743000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5.75" customHeight="1" hidden="1">
      <c r="A119" s="63" t="s">
        <v>143</v>
      </c>
      <c r="B119" s="25" t="s">
        <v>124</v>
      </c>
      <c r="C119" s="25" t="s">
        <v>15</v>
      </c>
      <c r="D119" s="25" t="s">
        <v>96</v>
      </c>
      <c r="E119" s="25" t="s">
        <v>18</v>
      </c>
      <c r="F119" s="26">
        <f>SUM(F120+F121)</f>
        <v>100000</v>
      </c>
      <c r="G119" s="26">
        <f>SUM(G120+G121)</f>
        <v>0</v>
      </c>
      <c r="H119" s="26">
        <f>SUM(H120+H121)</f>
        <v>0</v>
      </c>
      <c r="I119" s="26">
        <f>SUM(I120+I121)</f>
        <v>0</v>
      </c>
      <c r="J119" s="26">
        <f aca="true" t="shared" si="44" ref="J119:T119">SUM(J120+J121)</f>
        <v>0</v>
      </c>
      <c r="K119" s="26">
        <f t="shared" si="44"/>
        <v>0</v>
      </c>
      <c r="L119" s="26">
        <f t="shared" si="44"/>
        <v>0</v>
      </c>
      <c r="M119" s="26">
        <f t="shared" si="44"/>
        <v>0</v>
      </c>
      <c r="N119" s="26">
        <f t="shared" si="44"/>
        <v>0</v>
      </c>
      <c r="O119" s="26">
        <f t="shared" si="44"/>
        <v>0</v>
      </c>
      <c r="P119" s="26">
        <f t="shared" si="44"/>
        <v>0</v>
      </c>
      <c r="Q119" s="26">
        <f t="shared" si="44"/>
        <v>0</v>
      </c>
      <c r="R119" s="26">
        <f t="shared" si="44"/>
        <v>0</v>
      </c>
      <c r="S119" s="26">
        <f t="shared" si="44"/>
        <v>0</v>
      </c>
      <c r="T119" s="26">
        <f t="shared" si="44"/>
        <v>0</v>
      </c>
    </row>
    <row r="120" spans="1:20" ht="15" customHeight="1" hidden="1">
      <c r="A120" s="62" t="s">
        <v>152</v>
      </c>
      <c r="B120" s="22" t="s">
        <v>124</v>
      </c>
      <c r="C120" s="22" t="s">
        <v>15</v>
      </c>
      <c r="D120" s="22" t="s">
        <v>96</v>
      </c>
      <c r="E120" s="22" t="s">
        <v>153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22.5" customHeight="1" hidden="1">
      <c r="A121" s="24" t="s">
        <v>164</v>
      </c>
      <c r="B121" s="22" t="s">
        <v>124</v>
      </c>
      <c r="C121" s="22" t="s">
        <v>15</v>
      </c>
      <c r="D121" s="22" t="s">
        <v>96</v>
      </c>
      <c r="E121" s="22" t="s">
        <v>165</v>
      </c>
      <c r="F121" s="23">
        <v>100000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24.75" customHeight="1">
      <c r="A122" s="64" t="s">
        <v>166</v>
      </c>
      <c r="B122" s="45" t="s">
        <v>124</v>
      </c>
      <c r="C122" s="45" t="s">
        <v>20</v>
      </c>
      <c r="D122" s="45" t="s">
        <v>17</v>
      </c>
      <c r="E122" s="45" t="s">
        <v>18</v>
      </c>
      <c r="F122" s="17">
        <f>SUM(F127)</f>
        <v>85000</v>
      </c>
      <c r="G122" s="17">
        <f>SUM(G127+G123)</f>
        <v>0</v>
      </c>
      <c r="H122" s="17">
        <f>SUM(H127+H123)</f>
        <v>12129300</v>
      </c>
      <c r="I122" s="43">
        <f aca="true" t="shared" si="45" ref="I122:T122">I123</f>
        <v>0</v>
      </c>
      <c r="J122" s="43">
        <f t="shared" si="45"/>
        <v>10000</v>
      </c>
      <c r="K122" s="43">
        <f t="shared" si="45"/>
        <v>0</v>
      </c>
      <c r="L122" s="43">
        <f t="shared" si="45"/>
        <v>0</v>
      </c>
      <c r="M122" s="43">
        <f t="shared" si="45"/>
        <v>0</v>
      </c>
      <c r="N122" s="43">
        <f t="shared" si="45"/>
        <v>0</v>
      </c>
      <c r="O122" s="43">
        <f t="shared" si="45"/>
        <v>0</v>
      </c>
      <c r="P122" s="43">
        <f t="shared" si="45"/>
        <v>0</v>
      </c>
      <c r="Q122" s="43">
        <f t="shared" si="45"/>
        <v>0</v>
      </c>
      <c r="R122" s="43">
        <f t="shared" si="45"/>
        <v>0</v>
      </c>
      <c r="S122" s="43">
        <f t="shared" si="45"/>
        <v>0</v>
      </c>
      <c r="T122" s="43">
        <f t="shared" si="45"/>
        <v>0</v>
      </c>
    </row>
    <row r="123" spans="1:20" ht="25.5">
      <c r="A123" s="39" t="s">
        <v>156</v>
      </c>
      <c r="B123" s="47" t="s">
        <v>124</v>
      </c>
      <c r="C123" s="47" t="s">
        <v>20</v>
      </c>
      <c r="D123" s="47" t="s">
        <v>157</v>
      </c>
      <c r="E123" s="47" t="s">
        <v>18</v>
      </c>
      <c r="F123" s="17"/>
      <c r="G123" s="17">
        <f aca="true" t="shared" si="46" ref="G123:T123">G124</f>
        <v>0</v>
      </c>
      <c r="H123" s="17">
        <f t="shared" si="46"/>
        <v>9737300</v>
      </c>
      <c r="I123" s="17">
        <f t="shared" si="46"/>
        <v>0</v>
      </c>
      <c r="J123" s="17">
        <f t="shared" si="46"/>
        <v>10000</v>
      </c>
      <c r="K123" s="17">
        <f t="shared" si="46"/>
        <v>0</v>
      </c>
      <c r="L123" s="17">
        <f t="shared" si="46"/>
        <v>0</v>
      </c>
      <c r="M123" s="17">
        <f t="shared" si="46"/>
        <v>0</v>
      </c>
      <c r="N123" s="17">
        <f t="shared" si="46"/>
        <v>0</v>
      </c>
      <c r="O123" s="17">
        <f t="shared" si="46"/>
        <v>0</v>
      </c>
      <c r="P123" s="17">
        <f t="shared" si="46"/>
        <v>0</v>
      </c>
      <c r="Q123" s="17">
        <f t="shared" si="46"/>
        <v>0</v>
      </c>
      <c r="R123" s="17">
        <f t="shared" si="46"/>
        <v>0</v>
      </c>
      <c r="S123" s="17">
        <f t="shared" si="46"/>
        <v>0</v>
      </c>
      <c r="T123" s="17">
        <f t="shared" si="46"/>
        <v>0</v>
      </c>
    </row>
    <row r="124" spans="1:20" ht="12" customHeight="1">
      <c r="A124" s="65" t="s">
        <v>60</v>
      </c>
      <c r="B124" s="52" t="s">
        <v>124</v>
      </c>
      <c r="C124" s="52" t="s">
        <v>20</v>
      </c>
      <c r="D124" s="52" t="s">
        <v>157</v>
      </c>
      <c r="E124" s="52" t="s">
        <v>61</v>
      </c>
      <c r="F124" s="17"/>
      <c r="G124" s="23"/>
      <c r="H124" s="23">
        <v>9737300</v>
      </c>
      <c r="I124" s="23"/>
      <c r="J124" s="23">
        <v>10000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3" customHeight="1" hidden="1">
      <c r="A125" s="66" t="s">
        <v>167</v>
      </c>
      <c r="B125" s="47" t="s">
        <v>124</v>
      </c>
      <c r="C125" s="47" t="s">
        <v>20</v>
      </c>
      <c r="D125" s="47" t="s">
        <v>168</v>
      </c>
      <c r="E125" s="47" t="s">
        <v>18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20" ht="25.5" hidden="1">
      <c r="A126" s="65" t="s">
        <v>169</v>
      </c>
      <c r="B126" s="52" t="s">
        <v>124</v>
      </c>
      <c r="C126" s="52" t="s">
        <v>20</v>
      </c>
      <c r="D126" s="52" t="s">
        <v>168</v>
      </c>
      <c r="E126" s="52" t="s">
        <v>170</v>
      </c>
      <c r="F126" s="1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ht="12.75" hidden="1">
      <c r="A127" s="67" t="s">
        <v>143</v>
      </c>
      <c r="B127" s="16" t="s">
        <v>124</v>
      </c>
      <c r="C127" s="16" t="s">
        <v>20</v>
      </c>
      <c r="D127" s="16" t="s">
        <v>96</v>
      </c>
      <c r="E127" s="16" t="s">
        <v>18</v>
      </c>
      <c r="F127" s="17">
        <f>SUM(F128:F141)</f>
        <v>85000</v>
      </c>
      <c r="G127" s="17">
        <f>SUM(G128:G141)</f>
        <v>0</v>
      </c>
      <c r="H127" s="17">
        <f>SUM(H128:H141)</f>
        <v>2392000</v>
      </c>
      <c r="I127" s="17">
        <f>SUM(I128:I141)</f>
        <v>0</v>
      </c>
      <c r="J127" s="17">
        <f aca="true" t="shared" si="47" ref="J127:T127">SUM(J128:J141)</f>
        <v>1195524</v>
      </c>
      <c r="K127" s="17">
        <f t="shared" si="47"/>
        <v>0</v>
      </c>
      <c r="L127" s="17">
        <f t="shared" si="47"/>
        <v>0</v>
      </c>
      <c r="M127" s="17">
        <f t="shared" si="47"/>
        <v>0</v>
      </c>
      <c r="N127" s="17">
        <f t="shared" si="47"/>
        <v>0</v>
      </c>
      <c r="O127" s="17">
        <f t="shared" si="47"/>
        <v>0</v>
      </c>
      <c r="P127" s="17">
        <f t="shared" si="47"/>
        <v>0</v>
      </c>
      <c r="Q127" s="17">
        <f t="shared" si="47"/>
        <v>0</v>
      </c>
      <c r="R127" s="17">
        <f t="shared" si="47"/>
        <v>0</v>
      </c>
      <c r="S127" s="17">
        <f t="shared" si="47"/>
        <v>0</v>
      </c>
      <c r="T127" s="17">
        <f t="shared" si="47"/>
        <v>0</v>
      </c>
    </row>
    <row r="128" spans="1:20" ht="12.75" hidden="1">
      <c r="A128" s="62" t="s">
        <v>149</v>
      </c>
      <c r="B128" s="22" t="s">
        <v>124</v>
      </c>
      <c r="C128" s="22" t="s">
        <v>20</v>
      </c>
      <c r="D128" s="22" t="s">
        <v>96</v>
      </c>
      <c r="E128" s="22" t="s">
        <v>151</v>
      </c>
      <c r="F128" s="23">
        <f>65000+20000</f>
        <v>85000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7.25" customHeight="1">
      <c r="A129" s="68" t="s">
        <v>171</v>
      </c>
      <c r="B129" s="69" t="s">
        <v>124</v>
      </c>
      <c r="C129" s="69" t="s">
        <v>37</v>
      </c>
      <c r="D129" s="69" t="s">
        <v>17</v>
      </c>
      <c r="E129" s="69" t="s">
        <v>18</v>
      </c>
      <c r="F129" s="23"/>
      <c r="G129" s="23"/>
      <c r="H129" s="23"/>
      <c r="I129" s="43">
        <f aca="true" t="shared" si="48" ref="I129:T129">I130+I132+I134+I136+I153</f>
        <v>0</v>
      </c>
      <c r="J129" s="43">
        <f t="shared" si="48"/>
        <v>410508</v>
      </c>
      <c r="K129" s="43">
        <f t="shared" si="48"/>
        <v>0</v>
      </c>
      <c r="L129" s="43">
        <f t="shared" si="48"/>
        <v>0</v>
      </c>
      <c r="M129" s="43">
        <f t="shared" si="48"/>
        <v>0</v>
      </c>
      <c r="N129" s="43">
        <f t="shared" si="48"/>
        <v>0</v>
      </c>
      <c r="O129" s="43">
        <f t="shared" si="48"/>
        <v>0</v>
      </c>
      <c r="P129" s="43">
        <f t="shared" si="48"/>
        <v>0</v>
      </c>
      <c r="Q129" s="43">
        <f t="shared" si="48"/>
        <v>0</v>
      </c>
      <c r="R129" s="43">
        <f t="shared" si="48"/>
        <v>0</v>
      </c>
      <c r="S129" s="43">
        <f t="shared" si="48"/>
        <v>0</v>
      </c>
      <c r="T129" s="43">
        <f t="shared" si="48"/>
        <v>0</v>
      </c>
    </row>
    <row r="130" spans="1:20" ht="25.5">
      <c r="A130" s="62" t="s">
        <v>172</v>
      </c>
      <c r="B130" s="70" t="s">
        <v>124</v>
      </c>
      <c r="C130" s="70" t="s">
        <v>37</v>
      </c>
      <c r="D130" s="70" t="s">
        <v>173</v>
      </c>
      <c r="E130" s="70" t="s">
        <v>18</v>
      </c>
      <c r="F130" s="23"/>
      <c r="G130" s="23"/>
      <c r="H130" s="23"/>
      <c r="I130" s="23">
        <f aca="true" t="shared" si="49" ref="I130:T130">I131</f>
        <v>0</v>
      </c>
      <c r="J130" s="23">
        <f t="shared" si="49"/>
        <v>179872</v>
      </c>
      <c r="K130" s="23">
        <f t="shared" si="49"/>
        <v>0</v>
      </c>
      <c r="L130" s="23">
        <f t="shared" si="49"/>
        <v>0</v>
      </c>
      <c r="M130" s="23">
        <f t="shared" si="49"/>
        <v>0</v>
      </c>
      <c r="N130" s="23">
        <f t="shared" si="49"/>
        <v>0</v>
      </c>
      <c r="O130" s="23">
        <f t="shared" si="49"/>
        <v>0</v>
      </c>
      <c r="P130" s="23">
        <f t="shared" si="49"/>
        <v>0</v>
      </c>
      <c r="Q130" s="23">
        <f t="shared" si="49"/>
        <v>0</v>
      </c>
      <c r="R130" s="23">
        <f t="shared" si="49"/>
        <v>0</v>
      </c>
      <c r="S130" s="23">
        <f t="shared" si="49"/>
        <v>0</v>
      </c>
      <c r="T130" s="23">
        <f t="shared" si="49"/>
        <v>0</v>
      </c>
    </row>
    <row r="131" spans="1:20" ht="12.75">
      <c r="A131" s="62" t="s">
        <v>60</v>
      </c>
      <c r="B131" s="70" t="s">
        <v>124</v>
      </c>
      <c r="C131" s="70" t="s">
        <v>37</v>
      </c>
      <c r="D131" s="70" t="s">
        <v>173</v>
      </c>
      <c r="E131" s="70" t="s">
        <v>61</v>
      </c>
      <c r="F131" s="23"/>
      <c r="G131" s="23"/>
      <c r="H131" s="23"/>
      <c r="I131" s="23"/>
      <c r="J131" s="23">
        <v>179872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12.75">
      <c r="A132" s="62" t="s">
        <v>174</v>
      </c>
      <c r="B132" s="70" t="s">
        <v>124</v>
      </c>
      <c r="C132" s="70" t="s">
        <v>37</v>
      </c>
      <c r="D132" s="70" t="s">
        <v>175</v>
      </c>
      <c r="E132" s="70" t="s">
        <v>18</v>
      </c>
      <c r="F132" s="23"/>
      <c r="G132" s="23"/>
      <c r="H132" s="23"/>
      <c r="I132" s="23">
        <f aca="true" t="shared" si="50" ref="I132:T132">I133</f>
        <v>0</v>
      </c>
      <c r="J132" s="23">
        <f t="shared" si="50"/>
        <v>102636</v>
      </c>
      <c r="K132" s="23">
        <f t="shared" si="50"/>
        <v>0</v>
      </c>
      <c r="L132" s="23">
        <f t="shared" si="50"/>
        <v>0</v>
      </c>
      <c r="M132" s="23">
        <f t="shared" si="50"/>
        <v>0</v>
      </c>
      <c r="N132" s="23">
        <f t="shared" si="50"/>
        <v>0</v>
      </c>
      <c r="O132" s="23">
        <f t="shared" si="50"/>
        <v>0</v>
      </c>
      <c r="P132" s="23">
        <f t="shared" si="50"/>
        <v>0</v>
      </c>
      <c r="Q132" s="23">
        <f t="shared" si="50"/>
        <v>0</v>
      </c>
      <c r="R132" s="23">
        <f t="shared" si="50"/>
        <v>0</v>
      </c>
      <c r="S132" s="23">
        <f t="shared" si="50"/>
        <v>0</v>
      </c>
      <c r="T132" s="23">
        <f t="shared" si="50"/>
        <v>0</v>
      </c>
    </row>
    <row r="133" spans="1:20" ht="12.75">
      <c r="A133" s="62" t="s">
        <v>60</v>
      </c>
      <c r="B133" s="70" t="s">
        <v>124</v>
      </c>
      <c r="C133" s="70" t="s">
        <v>37</v>
      </c>
      <c r="D133" s="70" t="s">
        <v>175</v>
      </c>
      <c r="E133" s="70" t="s">
        <v>61</v>
      </c>
      <c r="F133" s="23"/>
      <c r="G133" s="23"/>
      <c r="H133" s="23"/>
      <c r="I133" s="23"/>
      <c r="J133" s="23">
        <v>102636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ht="36">
      <c r="A134" s="71" t="s">
        <v>176</v>
      </c>
      <c r="B134" s="70" t="s">
        <v>124</v>
      </c>
      <c r="C134" s="70" t="s">
        <v>37</v>
      </c>
      <c r="D134" s="70" t="s">
        <v>177</v>
      </c>
      <c r="E134" s="70" t="s">
        <v>18</v>
      </c>
      <c r="F134" s="23"/>
      <c r="G134" s="23"/>
      <c r="H134" s="23"/>
      <c r="I134" s="23">
        <f aca="true" t="shared" si="51" ref="I134:T134">I135</f>
        <v>0</v>
      </c>
      <c r="J134" s="23">
        <f t="shared" si="51"/>
        <v>102000</v>
      </c>
      <c r="K134" s="23">
        <f t="shared" si="51"/>
        <v>0</v>
      </c>
      <c r="L134" s="23">
        <f t="shared" si="51"/>
        <v>0</v>
      </c>
      <c r="M134" s="23">
        <f t="shared" si="51"/>
        <v>0</v>
      </c>
      <c r="N134" s="23">
        <f t="shared" si="51"/>
        <v>0</v>
      </c>
      <c r="O134" s="23">
        <f t="shared" si="51"/>
        <v>0</v>
      </c>
      <c r="P134" s="23">
        <f t="shared" si="51"/>
        <v>0</v>
      </c>
      <c r="Q134" s="23">
        <f t="shared" si="51"/>
        <v>0</v>
      </c>
      <c r="R134" s="23">
        <f t="shared" si="51"/>
        <v>0</v>
      </c>
      <c r="S134" s="23">
        <f t="shared" si="51"/>
        <v>0</v>
      </c>
      <c r="T134" s="23">
        <f t="shared" si="51"/>
        <v>0</v>
      </c>
    </row>
    <row r="135" spans="1:20" ht="12.75">
      <c r="A135" s="62" t="s">
        <v>60</v>
      </c>
      <c r="B135" s="70" t="s">
        <v>124</v>
      </c>
      <c r="C135" s="70" t="s">
        <v>37</v>
      </c>
      <c r="D135" s="70" t="s">
        <v>177</v>
      </c>
      <c r="E135" s="70" t="s">
        <v>61</v>
      </c>
      <c r="F135" s="23"/>
      <c r="G135" s="23"/>
      <c r="H135" s="23"/>
      <c r="I135" s="23"/>
      <c r="J135" s="23">
        <v>102000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13.5" customHeight="1">
      <c r="A136" s="62" t="s">
        <v>178</v>
      </c>
      <c r="B136" s="70" t="s">
        <v>124</v>
      </c>
      <c r="C136" s="70" t="s">
        <v>37</v>
      </c>
      <c r="D136" s="70" t="s">
        <v>179</v>
      </c>
      <c r="E136" s="70" t="s">
        <v>18</v>
      </c>
      <c r="F136" s="23"/>
      <c r="G136" s="23"/>
      <c r="H136" s="23"/>
      <c r="I136" s="23">
        <f aca="true" t="shared" si="52" ref="I136:T136">I152</f>
        <v>0</v>
      </c>
      <c r="J136" s="23">
        <f t="shared" si="52"/>
        <v>16000</v>
      </c>
      <c r="K136" s="23">
        <f t="shared" si="52"/>
        <v>0</v>
      </c>
      <c r="L136" s="23">
        <f t="shared" si="52"/>
        <v>0</v>
      </c>
      <c r="M136" s="23">
        <f t="shared" si="52"/>
        <v>0</v>
      </c>
      <c r="N136" s="23">
        <f t="shared" si="52"/>
        <v>0</v>
      </c>
      <c r="O136" s="23">
        <f t="shared" si="52"/>
        <v>0</v>
      </c>
      <c r="P136" s="23">
        <f t="shared" si="52"/>
        <v>0</v>
      </c>
      <c r="Q136" s="23">
        <f t="shared" si="52"/>
        <v>0</v>
      </c>
      <c r="R136" s="23">
        <f t="shared" si="52"/>
        <v>0</v>
      </c>
      <c r="S136" s="23">
        <f t="shared" si="52"/>
        <v>0</v>
      </c>
      <c r="T136" s="23">
        <f t="shared" si="52"/>
        <v>0</v>
      </c>
    </row>
    <row r="137" spans="1:20" ht="12.75" hidden="1">
      <c r="A137" s="62"/>
      <c r="B137" s="70" t="s">
        <v>124</v>
      </c>
      <c r="C137" s="70" t="s">
        <v>37</v>
      </c>
      <c r="D137" s="70" t="s">
        <v>180</v>
      </c>
      <c r="E137" s="70" t="s">
        <v>181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2.75" hidden="1">
      <c r="A138" s="62"/>
      <c r="B138" s="70" t="s">
        <v>124</v>
      </c>
      <c r="C138" s="70" t="s">
        <v>37</v>
      </c>
      <c r="D138" s="70" t="s">
        <v>180</v>
      </c>
      <c r="E138" s="70" t="s">
        <v>181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ht="14.25" customHeight="1" hidden="1">
      <c r="A139" s="62"/>
      <c r="B139" s="70" t="s">
        <v>124</v>
      </c>
      <c r="C139" s="70" t="s">
        <v>37</v>
      </c>
      <c r="D139" s="70" t="s">
        <v>180</v>
      </c>
      <c r="E139" s="70" t="s">
        <v>181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ht="12.75" hidden="1">
      <c r="A140" s="62" t="s">
        <v>152</v>
      </c>
      <c r="B140" s="70" t="s">
        <v>124</v>
      </c>
      <c r="C140" s="70" t="s">
        <v>20</v>
      </c>
      <c r="D140" s="70" t="s">
        <v>96</v>
      </c>
      <c r="E140" s="70" t="s">
        <v>153</v>
      </c>
      <c r="F140" s="23"/>
      <c r="G140" s="23"/>
      <c r="H140" s="23">
        <v>2392000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25.5" hidden="1">
      <c r="A141" s="62" t="s">
        <v>154</v>
      </c>
      <c r="B141" s="70" t="s">
        <v>124</v>
      </c>
      <c r="C141" s="70" t="s">
        <v>20</v>
      </c>
      <c r="D141" s="70" t="s">
        <v>96</v>
      </c>
      <c r="E141" s="70" t="s">
        <v>155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ht="21.75" hidden="1">
      <c r="A142" s="72" t="s">
        <v>182</v>
      </c>
      <c r="B142" s="69" t="s">
        <v>124</v>
      </c>
      <c r="C142" s="69" t="s">
        <v>124</v>
      </c>
      <c r="D142" s="73" t="s">
        <v>17</v>
      </c>
      <c r="E142" s="69" t="s">
        <v>18</v>
      </c>
      <c r="F142" s="20">
        <f>SUM(F143+F149+F152+F145+F147)</f>
        <v>0</v>
      </c>
      <c r="G142" s="20">
        <f>SUM(G143+G149+G152+G145+G147)</f>
        <v>0</v>
      </c>
      <c r="H142" s="20">
        <f>SUM(H143+H149+H152+H145+H147)</f>
        <v>0</v>
      </c>
      <c r="I142" s="20">
        <f>SUM(I143+I149+I152+I145+I147)</f>
        <v>0</v>
      </c>
      <c r="J142" s="20">
        <f aca="true" t="shared" si="53" ref="J142:T142">SUM(J143+J149+J152+J145+J147)</f>
        <v>16000</v>
      </c>
      <c r="K142" s="20">
        <f t="shared" si="53"/>
        <v>0</v>
      </c>
      <c r="L142" s="20">
        <f t="shared" si="53"/>
        <v>0</v>
      </c>
      <c r="M142" s="20">
        <f t="shared" si="53"/>
        <v>0</v>
      </c>
      <c r="N142" s="20">
        <f t="shared" si="53"/>
        <v>0</v>
      </c>
      <c r="O142" s="20">
        <f t="shared" si="53"/>
        <v>0</v>
      </c>
      <c r="P142" s="20">
        <f t="shared" si="53"/>
        <v>0</v>
      </c>
      <c r="Q142" s="20">
        <f t="shared" si="53"/>
        <v>0</v>
      </c>
      <c r="R142" s="20">
        <f t="shared" si="53"/>
        <v>0</v>
      </c>
      <c r="S142" s="20">
        <f t="shared" si="53"/>
        <v>0</v>
      </c>
      <c r="T142" s="20">
        <f t="shared" si="53"/>
        <v>0</v>
      </c>
    </row>
    <row r="143" spans="1:20" ht="39" customHeight="1" hidden="1">
      <c r="A143" s="35" t="s">
        <v>36</v>
      </c>
      <c r="B143" s="70" t="s">
        <v>124</v>
      </c>
      <c r="C143" s="70" t="s">
        <v>124</v>
      </c>
      <c r="D143" s="70" t="s">
        <v>24</v>
      </c>
      <c r="E143" s="70" t="s">
        <v>18</v>
      </c>
      <c r="F143" s="17">
        <f aca="true" t="shared" si="54" ref="F143:T143">SUM(F144)</f>
        <v>0</v>
      </c>
      <c r="G143" s="17">
        <f t="shared" si="54"/>
        <v>0</v>
      </c>
      <c r="H143" s="17">
        <f t="shared" si="54"/>
        <v>0</v>
      </c>
      <c r="I143" s="17">
        <f t="shared" si="54"/>
        <v>0</v>
      </c>
      <c r="J143" s="17">
        <f t="shared" si="54"/>
        <v>0</v>
      </c>
      <c r="K143" s="17">
        <f t="shared" si="54"/>
        <v>0</v>
      </c>
      <c r="L143" s="17">
        <f t="shared" si="54"/>
        <v>0</v>
      </c>
      <c r="M143" s="17">
        <f t="shared" si="54"/>
        <v>0</v>
      </c>
      <c r="N143" s="17">
        <f t="shared" si="54"/>
        <v>0</v>
      </c>
      <c r="O143" s="17">
        <f t="shared" si="54"/>
        <v>0</v>
      </c>
      <c r="P143" s="17">
        <f t="shared" si="54"/>
        <v>0</v>
      </c>
      <c r="Q143" s="17">
        <f t="shared" si="54"/>
        <v>0</v>
      </c>
      <c r="R143" s="17">
        <f t="shared" si="54"/>
        <v>0</v>
      </c>
      <c r="S143" s="17">
        <f t="shared" si="54"/>
        <v>0</v>
      </c>
      <c r="T143" s="17">
        <f t="shared" si="54"/>
        <v>0</v>
      </c>
    </row>
    <row r="144" spans="1:20" ht="6.75" customHeight="1" hidden="1">
      <c r="A144" s="21" t="s">
        <v>149</v>
      </c>
      <c r="B144" s="70" t="s">
        <v>124</v>
      </c>
      <c r="C144" s="70" t="s">
        <v>124</v>
      </c>
      <c r="D144" s="70" t="s">
        <v>24</v>
      </c>
      <c r="E144" s="70" t="s">
        <v>151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6.75" customHeight="1" hidden="1">
      <c r="A145" s="74" t="s">
        <v>183</v>
      </c>
      <c r="B145" s="70" t="s">
        <v>124</v>
      </c>
      <c r="C145" s="70" t="s">
        <v>124</v>
      </c>
      <c r="D145" s="70" t="s">
        <v>184</v>
      </c>
      <c r="E145" s="70" t="s">
        <v>18</v>
      </c>
      <c r="F145" s="60">
        <f aca="true" t="shared" si="55" ref="F145:T145">SUM(F146)</f>
        <v>0</v>
      </c>
      <c r="G145" s="60">
        <f t="shared" si="55"/>
        <v>0</v>
      </c>
      <c r="H145" s="60">
        <f t="shared" si="55"/>
        <v>0</v>
      </c>
      <c r="I145" s="60">
        <f t="shared" si="55"/>
        <v>0</v>
      </c>
      <c r="J145" s="60">
        <f t="shared" si="55"/>
        <v>0</v>
      </c>
      <c r="K145" s="60">
        <f t="shared" si="55"/>
        <v>0</v>
      </c>
      <c r="L145" s="60">
        <f t="shared" si="55"/>
        <v>0</v>
      </c>
      <c r="M145" s="60">
        <f t="shared" si="55"/>
        <v>0</v>
      </c>
      <c r="N145" s="60">
        <f t="shared" si="55"/>
        <v>0</v>
      </c>
      <c r="O145" s="60">
        <f t="shared" si="55"/>
        <v>0</v>
      </c>
      <c r="P145" s="60">
        <f t="shared" si="55"/>
        <v>0</v>
      </c>
      <c r="Q145" s="60">
        <f t="shared" si="55"/>
        <v>0</v>
      </c>
      <c r="R145" s="60">
        <f t="shared" si="55"/>
        <v>0</v>
      </c>
      <c r="S145" s="60">
        <f t="shared" si="55"/>
        <v>0</v>
      </c>
      <c r="T145" s="60">
        <f t="shared" si="55"/>
        <v>0</v>
      </c>
    </row>
    <row r="146" spans="1:20" ht="9" customHeight="1" hidden="1">
      <c r="A146" s="62" t="s">
        <v>152</v>
      </c>
      <c r="B146" s="70" t="s">
        <v>124</v>
      </c>
      <c r="C146" s="70" t="s">
        <v>124</v>
      </c>
      <c r="D146" s="70" t="s">
        <v>184</v>
      </c>
      <c r="E146" s="70" t="s">
        <v>153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11.25" customHeight="1" hidden="1">
      <c r="A147" s="62" t="s">
        <v>185</v>
      </c>
      <c r="B147" s="70" t="s">
        <v>124</v>
      </c>
      <c r="C147" s="70" t="s">
        <v>124</v>
      </c>
      <c r="D147" s="70" t="s">
        <v>186</v>
      </c>
      <c r="E147" s="70" t="s">
        <v>18</v>
      </c>
      <c r="F147" s="23">
        <f aca="true" t="shared" si="56" ref="F147:T147">SUM(F148)</f>
        <v>0</v>
      </c>
      <c r="G147" s="23">
        <f t="shared" si="56"/>
        <v>0</v>
      </c>
      <c r="H147" s="23">
        <f t="shared" si="56"/>
        <v>0</v>
      </c>
      <c r="I147" s="23">
        <f t="shared" si="56"/>
        <v>0</v>
      </c>
      <c r="J147" s="23">
        <f t="shared" si="56"/>
        <v>0</v>
      </c>
      <c r="K147" s="23">
        <f t="shared" si="56"/>
        <v>0</v>
      </c>
      <c r="L147" s="23">
        <f t="shared" si="56"/>
        <v>0</v>
      </c>
      <c r="M147" s="23">
        <f t="shared" si="56"/>
        <v>0</v>
      </c>
      <c r="N147" s="23">
        <f t="shared" si="56"/>
        <v>0</v>
      </c>
      <c r="O147" s="23">
        <f t="shared" si="56"/>
        <v>0</v>
      </c>
      <c r="P147" s="23">
        <f t="shared" si="56"/>
        <v>0</v>
      </c>
      <c r="Q147" s="23">
        <f t="shared" si="56"/>
        <v>0</v>
      </c>
      <c r="R147" s="23">
        <f t="shared" si="56"/>
        <v>0</v>
      </c>
      <c r="S147" s="23">
        <f t="shared" si="56"/>
        <v>0</v>
      </c>
      <c r="T147" s="23">
        <f t="shared" si="56"/>
        <v>0</v>
      </c>
    </row>
    <row r="148" spans="1:20" ht="9" customHeight="1" hidden="1">
      <c r="A148" s="62" t="s">
        <v>154</v>
      </c>
      <c r="B148" s="70" t="s">
        <v>124</v>
      </c>
      <c r="C148" s="70" t="s">
        <v>124</v>
      </c>
      <c r="D148" s="70" t="s">
        <v>186</v>
      </c>
      <c r="E148" s="70" t="s">
        <v>155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" customHeight="1" hidden="1">
      <c r="A149" s="40" t="s">
        <v>187</v>
      </c>
      <c r="B149" s="70" t="s">
        <v>124</v>
      </c>
      <c r="C149" s="70" t="s">
        <v>124</v>
      </c>
      <c r="D149" s="70" t="s">
        <v>188</v>
      </c>
      <c r="E149" s="70" t="s">
        <v>18</v>
      </c>
      <c r="F149" s="17">
        <f>SUM(F150:F151)</f>
        <v>0</v>
      </c>
      <c r="G149" s="17">
        <f>SUM(G150:G151)</f>
        <v>0</v>
      </c>
      <c r="H149" s="17">
        <f>SUM(H150:H151)</f>
        <v>0</v>
      </c>
      <c r="I149" s="17">
        <f>SUM(I150:I151)</f>
        <v>0</v>
      </c>
      <c r="J149" s="17">
        <f aca="true" t="shared" si="57" ref="J149:T149">SUM(J150:J151)</f>
        <v>0</v>
      </c>
      <c r="K149" s="17">
        <f t="shared" si="57"/>
        <v>0</v>
      </c>
      <c r="L149" s="17">
        <f t="shared" si="57"/>
        <v>0</v>
      </c>
      <c r="M149" s="17">
        <f t="shared" si="57"/>
        <v>0</v>
      </c>
      <c r="N149" s="17">
        <f t="shared" si="57"/>
        <v>0</v>
      </c>
      <c r="O149" s="17">
        <f t="shared" si="57"/>
        <v>0</v>
      </c>
      <c r="P149" s="17">
        <f t="shared" si="57"/>
        <v>0</v>
      </c>
      <c r="Q149" s="17">
        <f t="shared" si="57"/>
        <v>0</v>
      </c>
      <c r="R149" s="17">
        <f t="shared" si="57"/>
        <v>0</v>
      </c>
      <c r="S149" s="17">
        <f t="shared" si="57"/>
        <v>0</v>
      </c>
      <c r="T149" s="17">
        <f t="shared" si="57"/>
        <v>0</v>
      </c>
    </row>
    <row r="150" spans="1:20" ht="10.5" customHeight="1" hidden="1">
      <c r="A150" s="24" t="s">
        <v>149</v>
      </c>
      <c r="B150" s="70" t="s">
        <v>124</v>
      </c>
      <c r="C150" s="70" t="s">
        <v>124</v>
      </c>
      <c r="D150" s="70" t="s">
        <v>188</v>
      </c>
      <c r="E150" s="70" t="s">
        <v>151</v>
      </c>
      <c r="F150" s="23">
        <f>2833000-2833000</f>
        <v>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t="13.5" customHeight="1" hidden="1">
      <c r="A151" s="24" t="s">
        <v>189</v>
      </c>
      <c r="B151" s="70" t="s">
        <v>124</v>
      </c>
      <c r="C151" s="70" t="s">
        <v>124</v>
      </c>
      <c r="D151" s="70" t="s">
        <v>188</v>
      </c>
      <c r="E151" s="70" t="s">
        <v>190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15.75" customHeight="1">
      <c r="A152" s="75" t="s">
        <v>60</v>
      </c>
      <c r="B152" s="70" t="s">
        <v>124</v>
      </c>
      <c r="C152" s="70" t="s">
        <v>37</v>
      </c>
      <c r="D152" s="70" t="s">
        <v>179</v>
      </c>
      <c r="E152" s="70" t="s">
        <v>61</v>
      </c>
      <c r="F152" s="17">
        <f>SUM(F153:F153)</f>
        <v>0</v>
      </c>
      <c r="G152" s="17">
        <f>SUM(G153:G153)</f>
        <v>0</v>
      </c>
      <c r="H152" s="17">
        <f>SUM(H153:H153)</f>
        <v>0</v>
      </c>
      <c r="I152" s="17"/>
      <c r="J152" s="17">
        <v>16000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8" customHeight="1">
      <c r="A153" s="24" t="s">
        <v>191</v>
      </c>
      <c r="B153" s="70" t="s">
        <v>124</v>
      </c>
      <c r="C153" s="70" t="s">
        <v>37</v>
      </c>
      <c r="D153" s="70" t="s">
        <v>192</v>
      </c>
      <c r="E153" s="70" t="s">
        <v>18</v>
      </c>
      <c r="F153" s="23"/>
      <c r="G153" s="23"/>
      <c r="H153" s="23"/>
      <c r="I153" s="23">
        <f aca="true" t="shared" si="58" ref="I153:T153">I154</f>
        <v>0</v>
      </c>
      <c r="J153" s="23">
        <f t="shared" si="58"/>
        <v>10000</v>
      </c>
      <c r="K153" s="23">
        <f t="shared" si="58"/>
        <v>0</v>
      </c>
      <c r="L153" s="23">
        <f t="shared" si="58"/>
        <v>0</v>
      </c>
      <c r="M153" s="23">
        <f t="shared" si="58"/>
        <v>0</v>
      </c>
      <c r="N153" s="23">
        <f t="shared" si="58"/>
        <v>0</v>
      </c>
      <c r="O153" s="23">
        <f t="shared" si="58"/>
        <v>0</v>
      </c>
      <c r="P153" s="23">
        <f t="shared" si="58"/>
        <v>0</v>
      </c>
      <c r="Q153" s="23">
        <f t="shared" si="58"/>
        <v>0</v>
      </c>
      <c r="R153" s="23">
        <f t="shared" si="58"/>
        <v>0</v>
      </c>
      <c r="S153" s="23">
        <f t="shared" si="58"/>
        <v>0</v>
      </c>
      <c r="T153" s="23">
        <f t="shared" si="58"/>
        <v>0</v>
      </c>
    </row>
    <row r="154" spans="1:20" ht="17.25" customHeight="1">
      <c r="A154" s="75" t="s">
        <v>60</v>
      </c>
      <c r="B154" s="70" t="s">
        <v>124</v>
      </c>
      <c r="C154" s="70" t="s">
        <v>37</v>
      </c>
      <c r="D154" s="70" t="s">
        <v>192</v>
      </c>
      <c r="E154" s="70" t="s">
        <v>61</v>
      </c>
      <c r="F154" s="26">
        <f>SUM(F155)</f>
        <v>0</v>
      </c>
      <c r="G154" s="26">
        <f>SUM(G155)</f>
        <v>0</v>
      </c>
      <c r="H154" s="26">
        <f>SUM(H155)</f>
        <v>0</v>
      </c>
      <c r="I154" s="26"/>
      <c r="J154" s="26">
        <v>10000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21.75" customHeight="1" hidden="1">
      <c r="A155" s="24"/>
      <c r="B155" s="22" t="s">
        <v>124</v>
      </c>
      <c r="C155" s="22" t="s">
        <v>37</v>
      </c>
      <c r="D155" s="22" t="s">
        <v>150</v>
      </c>
      <c r="E155" s="22" t="s">
        <v>165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t="12.75">
      <c r="A156" s="62"/>
      <c r="B156" s="22"/>
      <c r="C156" s="22"/>
      <c r="D156" s="22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8">
      <c r="A157" s="76" t="s">
        <v>193</v>
      </c>
      <c r="B157" s="54" t="s">
        <v>194</v>
      </c>
      <c r="C157" s="54" t="s">
        <v>16</v>
      </c>
      <c r="D157" s="77" t="s">
        <v>17</v>
      </c>
      <c r="E157" s="54" t="s">
        <v>18</v>
      </c>
      <c r="F157" s="55">
        <f>SUM(F161)</f>
        <v>15500</v>
      </c>
      <c r="G157" s="55">
        <f>SUM(G161)</f>
        <v>0</v>
      </c>
      <c r="H157" s="55">
        <f>SUM(H161)</f>
        <v>0</v>
      </c>
      <c r="I157" s="55">
        <f aca="true" t="shared" si="59" ref="I157:T157">I164</f>
        <v>0</v>
      </c>
      <c r="J157" s="55">
        <f t="shared" si="59"/>
        <v>0</v>
      </c>
      <c r="K157" s="55">
        <f t="shared" si="59"/>
        <v>0</v>
      </c>
      <c r="L157" s="55">
        <f t="shared" si="59"/>
        <v>0</v>
      </c>
      <c r="M157" s="55">
        <f t="shared" si="59"/>
        <v>0</v>
      </c>
      <c r="N157" s="55">
        <f t="shared" si="59"/>
        <v>0</v>
      </c>
      <c r="O157" s="55">
        <f t="shared" si="59"/>
        <v>0</v>
      </c>
      <c r="P157" s="55">
        <f t="shared" si="59"/>
        <v>0</v>
      </c>
      <c r="Q157" s="55">
        <f t="shared" si="59"/>
        <v>0</v>
      </c>
      <c r="R157" s="55">
        <f t="shared" si="59"/>
        <v>0</v>
      </c>
      <c r="S157" s="55">
        <f t="shared" si="59"/>
        <v>0</v>
      </c>
      <c r="T157" s="55">
        <f t="shared" si="59"/>
        <v>0</v>
      </c>
    </row>
    <row r="158" spans="1:20" ht="27" customHeight="1" hidden="1">
      <c r="A158" s="78" t="s">
        <v>195</v>
      </c>
      <c r="B158" s="54" t="s">
        <v>194</v>
      </c>
      <c r="C158" s="54" t="s">
        <v>15</v>
      </c>
      <c r="D158" s="77" t="s">
        <v>17</v>
      </c>
      <c r="E158" s="54" t="s">
        <v>18</v>
      </c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ht="25.5" hidden="1">
      <c r="A159" s="79" t="s">
        <v>196</v>
      </c>
      <c r="B159" s="47" t="s">
        <v>194</v>
      </c>
      <c r="C159" s="47" t="s">
        <v>15</v>
      </c>
      <c r="D159" s="47" t="s">
        <v>161</v>
      </c>
      <c r="E159" s="47" t="s">
        <v>18</v>
      </c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1:20" ht="12.75" hidden="1">
      <c r="A160" s="79" t="s">
        <v>197</v>
      </c>
      <c r="B160" s="47" t="s">
        <v>194</v>
      </c>
      <c r="C160" s="47" t="s">
        <v>15</v>
      </c>
      <c r="D160" s="47" t="s">
        <v>161</v>
      </c>
      <c r="E160" s="47" t="s">
        <v>198</v>
      </c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ht="31.5" hidden="1">
      <c r="A161" s="80" t="s">
        <v>199</v>
      </c>
      <c r="B161" s="19" t="s">
        <v>194</v>
      </c>
      <c r="C161" s="19" t="s">
        <v>20</v>
      </c>
      <c r="D161" s="81" t="s">
        <v>17</v>
      </c>
      <c r="E161" s="19" t="s">
        <v>18</v>
      </c>
      <c r="F161" s="20">
        <f aca="true" t="shared" si="60" ref="F161:T162">SUM(F162)</f>
        <v>15500</v>
      </c>
      <c r="G161" s="20">
        <f t="shared" si="60"/>
        <v>0</v>
      </c>
      <c r="H161" s="20">
        <f t="shared" si="60"/>
        <v>0</v>
      </c>
      <c r="I161" s="20">
        <f t="shared" si="60"/>
        <v>0</v>
      </c>
      <c r="J161" s="20">
        <f t="shared" si="60"/>
        <v>0</v>
      </c>
      <c r="K161" s="20">
        <f t="shared" si="60"/>
        <v>0</v>
      </c>
      <c r="L161" s="20">
        <f t="shared" si="60"/>
        <v>0</v>
      </c>
      <c r="M161" s="20">
        <f t="shared" si="60"/>
        <v>0</v>
      </c>
      <c r="N161" s="20">
        <f t="shared" si="60"/>
        <v>0</v>
      </c>
      <c r="O161" s="20">
        <f t="shared" si="60"/>
        <v>0</v>
      </c>
      <c r="P161" s="20">
        <f t="shared" si="60"/>
        <v>0</v>
      </c>
      <c r="Q161" s="20">
        <f t="shared" si="60"/>
        <v>0</v>
      </c>
      <c r="R161" s="20">
        <f t="shared" si="60"/>
        <v>0</v>
      </c>
      <c r="S161" s="20">
        <f t="shared" si="60"/>
        <v>0</v>
      </c>
      <c r="T161" s="20">
        <f t="shared" si="60"/>
        <v>0</v>
      </c>
    </row>
    <row r="162" spans="1:20" ht="24" hidden="1">
      <c r="A162" s="29" t="s">
        <v>200</v>
      </c>
      <c r="B162" s="16" t="s">
        <v>194</v>
      </c>
      <c r="C162" s="16" t="s">
        <v>20</v>
      </c>
      <c r="D162" s="16" t="s">
        <v>201</v>
      </c>
      <c r="E162" s="16" t="s">
        <v>18</v>
      </c>
      <c r="F162" s="17">
        <f t="shared" si="60"/>
        <v>15500</v>
      </c>
      <c r="G162" s="17">
        <f t="shared" si="60"/>
        <v>0</v>
      </c>
      <c r="H162" s="17">
        <f t="shared" si="60"/>
        <v>0</v>
      </c>
      <c r="I162" s="17">
        <f t="shared" si="60"/>
        <v>0</v>
      </c>
      <c r="J162" s="17">
        <f t="shared" si="60"/>
        <v>0</v>
      </c>
      <c r="K162" s="17">
        <f t="shared" si="60"/>
        <v>0</v>
      </c>
      <c r="L162" s="17">
        <f t="shared" si="60"/>
        <v>0</v>
      </c>
      <c r="M162" s="17">
        <f t="shared" si="60"/>
        <v>0</v>
      </c>
      <c r="N162" s="17">
        <f t="shared" si="60"/>
        <v>0</v>
      </c>
      <c r="O162" s="17">
        <f t="shared" si="60"/>
        <v>0</v>
      </c>
      <c r="P162" s="17">
        <f t="shared" si="60"/>
        <v>0</v>
      </c>
      <c r="Q162" s="17">
        <f t="shared" si="60"/>
        <v>0</v>
      </c>
      <c r="R162" s="17">
        <f t="shared" si="60"/>
        <v>0</v>
      </c>
      <c r="S162" s="17">
        <f t="shared" si="60"/>
        <v>0</v>
      </c>
      <c r="T162" s="17">
        <f t="shared" si="60"/>
        <v>0</v>
      </c>
    </row>
    <row r="163" spans="1:20" ht="12.75" hidden="1">
      <c r="A163" s="30" t="s">
        <v>202</v>
      </c>
      <c r="B163" s="22" t="s">
        <v>194</v>
      </c>
      <c r="C163" s="22" t="s">
        <v>20</v>
      </c>
      <c r="D163" s="22" t="s">
        <v>201</v>
      </c>
      <c r="E163" s="22" t="s">
        <v>203</v>
      </c>
      <c r="F163" s="23">
        <v>15500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t="45">
      <c r="A164" s="82" t="s">
        <v>204</v>
      </c>
      <c r="B164" s="22" t="s">
        <v>194</v>
      </c>
      <c r="C164" s="22" t="s">
        <v>37</v>
      </c>
      <c r="D164" s="22" t="s">
        <v>17</v>
      </c>
      <c r="E164" s="22" t="s">
        <v>18</v>
      </c>
      <c r="F164" s="23"/>
      <c r="G164" s="23"/>
      <c r="H164" s="23"/>
      <c r="I164" s="23">
        <f aca="true" t="shared" si="61" ref="I164:T165">I165</f>
        <v>0</v>
      </c>
      <c r="J164" s="23">
        <f t="shared" si="61"/>
        <v>0</v>
      </c>
      <c r="K164" s="23">
        <f t="shared" si="61"/>
        <v>0</v>
      </c>
      <c r="L164" s="23">
        <f t="shared" si="61"/>
        <v>0</v>
      </c>
      <c r="M164" s="23">
        <f t="shared" si="61"/>
        <v>0</v>
      </c>
      <c r="N164" s="23">
        <f t="shared" si="61"/>
        <v>0</v>
      </c>
      <c r="O164" s="23">
        <f t="shared" si="61"/>
        <v>0</v>
      </c>
      <c r="P164" s="23">
        <f t="shared" si="61"/>
        <v>0</v>
      </c>
      <c r="Q164" s="23">
        <f t="shared" si="61"/>
        <v>0</v>
      </c>
      <c r="R164" s="23">
        <f t="shared" si="61"/>
        <v>0</v>
      </c>
      <c r="S164" s="23">
        <f t="shared" si="61"/>
        <v>0</v>
      </c>
      <c r="T164" s="23">
        <f t="shared" si="61"/>
        <v>0</v>
      </c>
    </row>
    <row r="165" spans="1:20" ht="12.75">
      <c r="A165" s="18" t="s">
        <v>202</v>
      </c>
      <c r="B165" s="22" t="s">
        <v>194</v>
      </c>
      <c r="C165" s="22" t="s">
        <v>37</v>
      </c>
      <c r="D165" s="22" t="s">
        <v>205</v>
      </c>
      <c r="E165" s="22" t="s">
        <v>18</v>
      </c>
      <c r="F165" s="23"/>
      <c r="G165" s="23"/>
      <c r="H165" s="23"/>
      <c r="I165" s="23">
        <f t="shared" si="61"/>
        <v>0</v>
      </c>
      <c r="J165" s="23">
        <f t="shared" si="61"/>
        <v>0</v>
      </c>
      <c r="K165" s="23">
        <f t="shared" si="61"/>
        <v>0</v>
      </c>
      <c r="L165" s="23">
        <f t="shared" si="61"/>
        <v>0</v>
      </c>
      <c r="M165" s="23">
        <f t="shared" si="61"/>
        <v>0</v>
      </c>
      <c r="N165" s="23">
        <f t="shared" si="61"/>
        <v>0</v>
      </c>
      <c r="O165" s="23">
        <f t="shared" si="61"/>
        <v>0</v>
      </c>
      <c r="P165" s="23">
        <f t="shared" si="61"/>
        <v>0</v>
      </c>
      <c r="Q165" s="23">
        <f t="shared" si="61"/>
        <v>0</v>
      </c>
      <c r="R165" s="23">
        <f t="shared" si="61"/>
        <v>0</v>
      </c>
      <c r="S165" s="23">
        <f t="shared" si="61"/>
        <v>0</v>
      </c>
      <c r="T165" s="23">
        <f t="shared" si="61"/>
        <v>0</v>
      </c>
    </row>
    <row r="166" spans="1:20" ht="12.75">
      <c r="A166" s="30" t="s">
        <v>60</v>
      </c>
      <c r="B166" s="22" t="s">
        <v>194</v>
      </c>
      <c r="C166" s="22" t="s">
        <v>37</v>
      </c>
      <c r="D166" s="22" t="s">
        <v>205</v>
      </c>
      <c r="E166" s="22" t="s">
        <v>61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12.75">
      <c r="A167" s="30"/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12.75">
      <c r="A168" s="30"/>
      <c r="B168" s="22"/>
      <c r="C168" s="22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t="18">
      <c r="A169" s="12" t="s">
        <v>206</v>
      </c>
      <c r="B169" s="54" t="s">
        <v>207</v>
      </c>
      <c r="C169" s="54" t="s">
        <v>16</v>
      </c>
      <c r="D169" s="77" t="s">
        <v>17</v>
      </c>
      <c r="E169" s="54" t="s">
        <v>18</v>
      </c>
      <c r="F169" s="55">
        <f>SUM(F170+F174+F191+F200)</f>
        <v>44768475</v>
      </c>
      <c r="G169" s="55">
        <f>SUM(G170+G174+G191+G200)</f>
        <v>0</v>
      </c>
      <c r="H169" s="55">
        <f>SUM(H170+H174+H191+H200)</f>
        <v>1098400</v>
      </c>
      <c r="I169" s="55">
        <f aca="true" t="shared" si="62" ref="I169:T169">I170+I174+I191+I200</f>
        <v>0</v>
      </c>
      <c r="J169" s="55">
        <f t="shared" si="62"/>
        <v>613000</v>
      </c>
      <c r="K169" s="55">
        <f t="shared" si="62"/>
        <v>0</v>
      </c>
      <c r="L169" s="55">
        <f t="shared" si="62"/>
        <v>0</v>
      </c>
      <c r="M169" s="55">
        <f t="shared" si="62"/>
        <v>0</v>
      </c>
      <c r="N169" s="55">
        <f t="shared" si="62"/>
        <v>0</v>
      </c>
      <c r="O169" s="55">
        <f t="shared" si="62"/>
        <v>0</v>
      </c>
      <c r="P169" s="55">
        <f t="shared" si="62"/>
        <v>0</v>
      </c>
      <c r="Q169" s="55">
        <f t="shared" si="62"/>
        <v>0</v>
      </c>
      <c r="R169" s="55">
        <f t="shared" si="62"/>
        <v>0</v>
      </c>
      <c r="S169" s="55">
        <f t="shared" si="62"/>
        <v>0</v>
      </c>
      <c r="T169" s="55">
        <f t="shared" si="62"/>
        <v>0</v>
      </c>
    </row>
    <row r="170" spans="1:20" ht="15">
      <c r="A170" s="33" t="s">
        <v>208</v>
      </c>
      <c r="B170" s="83" t="s">
        <v>43</v>
      </c>
      <c r="C170" s="83" t="s">
        <v>15</v>
      </c>
      <c r="D170" s="84" t="s">
        <v>17</v>
      </c>
      <c r="E170" s="83" t="s">
        <v>18</v>
      </c>
      <c r="F170" s="85">
        <f>SUM(F171)</f>
        <v>192000</v>
      </c>
      <c r="G170" s="85">
        <f>SUM(G171)</f>
        <v>0</v>
      </c>
      <c r="H170" s="85">
        <f>SUM(H171)</f>
        <v>316000</v>
      </c>
      <c r="I170" s="85">
        <f aca="true" t="shared" si="63" ref="I170:T171">I171</f>
        <v>0</v>
      </c>
      <c r="J170" s="85">
        <f t="shared" si="63"/>
        <v>0</v>
      </c>
      <c r="K170" s="85">
        <f t="shared" si="63"/>
        <v>0</v>
      </c>
      <c r="L170" s="85">
        <f t="shared" si="63"/>
        <v>0</v>
      </c>
      <c r="M170" s="85">
        <f t="shared" si="63"/>
        <v>0</v>
      </c>
      <c r="N170" s="85">
        <f t="shared" si="63"/>
        <v>0</v>
      </c>
      <c r="O170" s="85">
        <f t="shared" si="63"/>
        <v>0</v>
      </c>
      <c r="P170" s="85">
        <f t="shared" si="63"/>
        <v>0</v>
      </c>
      <c r="Q170" s="85">
        <f t="shared" si="63"/>
        <v>0</v>
      </c>
      <c r="R170" s="85">
        <f t="shared" si="63"/>
        <v>0</v>
      </c>
      <c r="S170" s="85">
        <f t="shared" si="63"/>
        <v>0</v>
      </c>
      <c r="T170" s="85">
        <f t="shared" si="63"/>
        <v>0</v>
      </c>
    </row>
    <row r="171" spans="1:20" ht="12.75">
      <c r="A171" s="40" t="s">
        <v>209</v>
      </c>
      <c r="B171" s="16" t="s">
        <v>43</v>
      </c>
      <c r="C171" s="16" t="s">
        <v>15</v>
      </c>
      <c r="D171" s="16" t="s">
        <v>210</v>
      </c>
      <c r="E171" s="16" t="s">
        <v>18</v>
      </c>
      <c r="F171" s="17">
        <f>SUM(F172)</f>
        <v>192000</v>
      </c>
      <c r="G171" s="17">
        <f>SUM(G172+G173)</f>
        <v>0</v>
      </c>
      <c r="H171" s="17">
        <f>SUM(H172+H173)</f>
        <v>316000</v>
      </c>
      <c r="I171" s="17">
        <f t="shared" si="63"/>
        <v>0</v>
      </c>
      <c r="J171" s="17">
        <f t="shared" si="63"/>
        <v>0</v>
      </c>
      <c r="K171" s="17">
        <f t="shared" si="63"/>
        <v>0</v>
      </c>
      <c r="L171" s="17">
        <f t="shared" si="63"/>
        <v>0</v>
      </c>
      <c r="M171" s="17">
        <f t="shared" si="63"/>
        <v>0</v>
      </c>
      <c r="N171" s="17">
        <f t="shared" si="63"/>
        <v>0</v>
      </c>
      <c r="O171" s="17">
        <f t="shared" si="63"/>
        <v>0</v>
      </c>
      <c r="P171" s="17">
        <f t="shared" si="63"/>
        <v>0</v>
      </c>
      <c r="Q171" s="17">
        <f t="shared" si="63"/>
        <v>0</v>
      </c>
      <c r="R171" s="17">
        <f t="shared" si="63"/>
        <v>0</v>
      </c>
      <c r="S171" s="17">
        <f t="shared" si="63"/>
        <v>0</v>
      </c>
      <c r="T171" s="17">
        <f t="shared" si="63"/>
        <v>0</v>
      </c>
    </row>
    <row r="172" spans="1:20" ht="24" customHeight="1">
      <c r="A172" s="39" t="s">
        <v>211</v>
      </c>
      <c r="B172" s="22" t="s">
        <v>43</v>
      </c>
      <c r="C172" s="22" t="s">
        <v>15</v>
      </c>
      <c r="D172" s="22" t="s">
        <v>210</v>
      </c>
      <c r="E172" s="22" t="s">
        <v>212</v>
      </c>
      <c r="F172" s="23">
        <f>192000</f>
        <v>192000</v>
      </c>
      <c r="G172" s="23"/>
      <c r="H172" s="23">
        <f>540000+316000</f>
        <v>856000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22.5" hidden="1">
      <c r="A173" s="30" t="s">
        <v>213</v>
      </c>
      <c r="B173" s="22" t="s">
        <v>43</v>
      </c>
      <c r="C173" s="22" t="s">
        <v>15</v>
      </c>
      <c r="D173" s="22" t="s">
        <v>214</v>
      </c>
      <c r="E173" s="22" t="s">
        <v>215</v>
      </c>
      <c r="F173" s="23"/>
      <c r="G173" s="23"/>
      <c r="H173" s="23">
        <v>-540000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t="15">
      <c r="A174" s="33" t="s">
        <v>216</v>
      </c>
      <c r="B174" s="19" t="s">
        <v>43</v>
      </c>
      <c r="C174" s="19" t="s">
        <v>20</v>
      </c>
      <c r="D174" s="19" t="s">
        <v>17</v>
      </c>
      <c r="E174" s="19" t="s">
        <v>18</v>
      </c>
      <c r="F174" s="20">
        <f>SUM(F177+F180)</f>
        <v>42719288</v>
      </c>
      <c r="G174" s="20">
        <f>SUM(G177+G180+G183)</f>
        <v>0</v>
      </c>
      <c r="H174" s="20">
        <f>SUM(H177+H180+H183)</f>
        <v>782400</v>
      </c>
      <c r="I174" s="20">
        <f aca="true" t="shared" si="64" ref="I174:T174">I177+I179+I181+I183+I185+I187+I189</f>
        <v>0</v>
      </c>
      <c r="J174" s="20">
        <f t="shared" si="64"/>
        <v>605000</v>
      </c>
      <c r="K174" s="20">
        <f t="shared" si="64"/>
        <v>0</v>
      </c>
      <c r="L174" s="20">
        <f t="shared" si="64"/>
        <v>0</v>
      </c>
      <c r="M174" s="20">
        <f t="shared" si="64"/>
        <v>0</v>
      </c>
      <c r="N174" s="20">
        <f t="shared" si="64"/>
        <v>0</v>
      </c>
      <c r="O174" s="20">
        <f t="shared" si="64"/>
        <v>0</v>
      </c>
      <c r="P174" s="20">
        <f t="shared" si="64"/>
        <v>0</v>
      </c>
      <c r="Q174" s="20">
        <f t="shared" si="64"/>
        <v>0</v>
      </c>
      <c r="R174" s="20">
        <f t="shared" si="64"/>
        <v>0</v>
      </c>
      <c r="S174" s="20">
        <f t="shared" si="64"/>
        <v>0</v>
      </c>
      <c r="T174" s="20">
        <f t="shared" si="64"/>
        <v>0</v>
      </c>
    </row>
    <row r="175" spans="1:20" ht="0.75" customHeight="1">
      <c r="A175" s="86" t="s">
        <v>185</v>
      </c>
      <c r="B175" s="47" t="s">
        <v>43</v>
      </c>
      <c r="C175" s="47" t="s">
        <v>20</v>
      </c>
      <c r="D175" s="47" t="s">
        <v>186</v>
      </c>
      <c r="E175" s="47" t="s">
        <v>18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22.5" hidden="1">
      <c r="A176" s="57" t="s">
        <v>154</v>
      </c>
      <c r="B176" s="52" t="s">
        <v>43</v>
      </c>
      <c r="C176" s="52" t="s">
        <v>20</v>
      </c>
      <c r="D176" s="52" t="s">
        <v>186</v>
      </c>
      <c r="E176" s="52" t="s">
        <v>155</v>
      </c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24">
      <c r="A177" s="29" t="s">
        <v>217</v>
      </c>
      <c r="B177" s="16" t="s">
        <v>43</v>
      </c>
      <c r="C177" s="16" t="s">
        <v>20</v>
      </c>
      <c r="D177" s="16" t="s">
        <v>218</v>
      </c>
      <c r="E177" s="16" t="s">
        <v>18</v>
      </c>
      <c r="F177" s="17">
        <f>SUM(F178)</f>
        <v>39190848</v>
      </c>
      <c r="G177" s="17">
        <f>SUM(G178+G179)</f>
        <v>0</v>
      </c>
      <c r="H177" s="17">
        <f>SUM(H178+H179)</f>
        <v>782400</v>
      </c>
      <c r="I177" s="17">
        <f aca="true" t="shared" si="65" ref="I177:T177">I178</f>
        <v>0</v>
      </c>
      <c r="J177" s="17">
        <f t="shared" si="65"/>
        <v>605000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7">
        <f t="shared" si="65"/>
        <v>0</v>
      </c>
      <c r="P177" s="17">
        <f t="shared" si="65"/>
        <v>0</v>
      </c>
      <c r="Q177" s="17">
        <f t="shared" si="65"/>
        <v>0</v>
      </c>
      <c r="R177" s="17">
        <f t="shared" si="65"/>
        <v>0</v>
      </c>
      <c r="S177" s="17">
        <f t="shared" si="65"/>
        <v>0</v>
      </c>
      <c r="T177" s="17">
        <f t="shared" si="65"/>
        <v>0</v>
      </c>
    </row>
    <row r="178" spans="1:20" ht="25.5">
      <c r="A178" s="39" t="s">
        <v>211</v>
      </c>
      <c r="B178" s="22" t="s">
        <v>43</v>
      </c>
      <c r="C178" s="22" t="s">
        <v>20</v>
      </c>
      <c r="D178" s="22" t="s">
        <v>218</v>
      </c>
      <c r="E178" s="22" t="s">
        <v>212</v>
      </c>
      <c r="F178" s="23">
        <f>32731000+2923848+92000+90000+1385000+249000+1720000</f>
        <v>39190848</v>
      </c>
      <c r="G178" s="23"/>
      <c r="H178" s="23">
        <v>282400</v>
      </c>
      <c r="I178" s="23"/>
      <c r="J178" s="23">
        <v>605000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45" customHeight="1">
      <c r="A179" s="29" t="s">
        <v>219</v>
      </c>
      <c r="B179" s="22" t="s">
        <v>43</v>
      </c>
      <c r="C179" s="22" t="s">
        <v>20</v>
      </c>
      <c r="D179" s="22" t="s">
        <v>220</v>
      </c>
      <c r="E179" s="22" t="s">
        <v>18</v>
      </c>
      <c r="F179" s="23"/>
      <c r="G179" s="23"/>
      <c r="H179" s="23">
        <v>500000</v>
      </c>
      <c r="I179" s="23">
        <f aca="true" t="shared" si="66" ref="I179:T179">I180</f>
        <v>0</v>
      </c>
      <c r="J179" s="23">
        <f t="shared" si="66"/>
        <v>0</v>
      </c>
      <c r="K179" s="23">
        <f t="shared" si="66"/>
        <v>0</v>
      </c>
      <c r="L179" s="23">
        <f t="shared" si="66"/>
        <v>0</v>
      </c>
      <c r="M179" s="23">
        <f t="shared" si="66"/>
        <v>0</v>
      </c>
      <c r="N179" s="23">
        <f t="shared" si="66"/>
        <v>0</v>
      </c>
      <c r="O179" s="23">
        <f t="shared" si="66"/>
        <v>0</v>
      </c>
      <c r="P179" s="23">
        <f t="shared" si="66"/>
        <v>0</v>
      </c>
      <c r="Q179" s="23">
        <f t="shared" si="66"/>
        <v>0</v>
      </c>
      <c r="R179" s="23">
        <f t="shared" si="66"/>
        <v>0</v>
      </c>
      <c r="S179" s="23">
        <f t="shared" si="66"/>
        <v>0</v>
      </c>
      <c r="T179" s="23">
        <f t="shared" si="66"/>
        <v>0</v>
      </c>
    </row>
    <row r="180" spans="1:20" ht="12.75">
      <c r="A180" s="87" t="s">
        <v>52</v>
      </c>
      <c r="B180" s="16" t="s">
        <v>43</v>
      </c>
      <c r="C180" s="16" t="s">
        <v>20</v>
      </c>
      <c r="D180" s="16" t="s">
        <v>221</v>
      </c>
      <c r="E180" s="16" t="s">
        <v>53</v>
      </c>
      <c r="F180" s="17">
        <f>SUM(F181)</f>
        <v>3528440</v>
      </c>
      <c r="G180" s="17">
        <f>SUM(G181+G182)</f>
        <v>0</v>
      </c>
      <c r="H180" s="17">
        <f>SUM(H181+H182)</f>
        <v>0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8" customHeight="1">
      <c r="A181" s="39" t="s">
        <v>222</v>
      </c>
      <c r="B181" s="22" t="s">
        <v>43</v>
      </c>
      <c r="C181" s="22" t="s">
        <v>20</v>
      </c>
      <c r="D181" s="22" t="s">
        <v>223</v>
      </c>
      <c r="E181" s="22" t="s">
        <v>18</v>
      </c>
      <c r="F181" s="23">
        <f>1624676+14000+50000+1839764</f>
        <v>3528440</v>
      </c>
      <c r="G181" s="23"/>
      <c r="H181" s="23">
        <v>130000</v>
      </c>
      <c r="I181" s="23">
        <f aca="true" t="shared" si="67" ref="I181:T181">I182</f>
        <v>0</v>
      </c>
      <c r="J181" s="23">
        <f t="shared" si="67"/>
        <v>0</v>
      </c>
      <c r="K181" s="23">
        <f t="shared" si="67"/>
        <v>0</v>
      </c>
      <c r="L181" s="23">
        <f t="shared" si="67"/>
        <v>0</v>
      </c>
      <c r="M181" s="23">
        <f t="shared" si="67"/>
        <v>0</v>
      </c>
      <c r="N181" s="23">
        <f t="shared" si="67"/>
        <v>0</v>
      </c>
      <c r="O181" s="23">
        <f t="shared" si="67"/>
        <v>0</v>
      </c>
      <c r="P181" s="23">
        <f t="shared" si="67"/>
        <v>0</v>
      </c>
      <c r="Q181" s="23">
        <f t="shared" si="67"/>
        <v>0</v>
      </c>
      <c r="R181" s="23">
        <f t="shared" si="67"/>
        <v>0</v>
      </c>
      <c r="S181" s="23">
        <f t="shared" si="67"/>
        <v>0</v>
      </c>
      <c r="T181" s="23">
        <f t="shared" si="67"/>
        <v>0</v>
      </c>
    </row>
    <row r="182" spans="1:20" ht="25.5">
      <c r="A182" s="39" t="s">
        <v>211</v>
      </c>
      <c r="B182" s="22" t="s">
        <v>43</v>
      </c>
      <c r="C182" s="22" t="s">
        <v>20</v>
      </c>
      <c r="D182" s="22" t="s">
        <v>224</v>
      </c>
      <c r="E182" s="22" t="s">
        <v>212</v>
      </c>
      <c r="F182" s="23"/>
      <c r="G182" s="23"/>
      <c r="H182" s="23">
        <v>-130000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51">
      <c r="A183" s="32" t="s">
        <v>225</v>
      </c>
      <c r="B183" s="88" t="s">
        <v>43</v>
      </c>
      <c r="C183" s="88" t="s">
        <v>20</v>
      </c>
      <c r="D183" s="88" t="s">
        <v>226</v>
      </c>
      <c r="E183" s="88" t="s">
        <v>18</v>
      </c>
      <c r="F183" s="23"/>
      <c r="G183" s="17">
        <f aca="true" t="shared" si="68" ref="G183:T183">SUM(G184)</f>
        <v>0</v>
      </c>
      <c r="H183" s="17">
        <f t="shared" si="68"/>
        <v>0</v>
      </c>
      <c r="I183" s="17">
        <f t="shared" si="68"/>
        <v>0</v>
      </c>
      <c r="J183" s="17">
        <f t="shared" si="68"/>
        <v>0</v>
      </c>
      <c r="K183" s="17">
        <f t="shared" si="68"/>
        <v>0</v>
      </c>
      <c r="L183" s="17">
        <f t="shared" si="68"/>
        <v>0</v>
      </c>
      <c r="M183" s="17">
        <f t="shared" si="68"/>
        <v>0</v>
      </c>
      <c r="N183" s="17">
        <f t="shared" si="68"/>
        <v>0</v>
      </c>
      <c r="O183" s="17">
        <f t="shared" si="68"/>
        <v>0</v>
      </c>
      <c r="P183" s="17">
        <f t="shared" si="68"/>
        <v>0</v>
      </c>
      <c r="Q183" s="17">
        <f t="shared" si="68"/>
        <v>0</v>
      </c>
      <c r="R183" s="17">
        <f t="shared" si="68"/>
        <v>0</v>
      </c>
      <c r="S183" s="17">
        <f t="shared" si="68"/>
        <v>0</v>
      </c>
      <c r="T183" s="17">
        <f t="shared" si="68"/>
        <v>0</v>
      </c>
    </row>
    <row r="184" spans="1:20" ht="12.75">
      <c r="A184" s="32" t="s">
        <v>52</v>
      </c>
      <c r="B184" s="22" t="s">
        <v>43</v>
      </c>
      <c r="C184" s="22" t="s">
        <v>20</v>
      </c>
      <c r="D184" s="22" t="s">
        <v>226</v>
      </c>
      <c r="E184" s="22" t="s">
        <v>53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t="25.5">
      <c r="A185" s="32" t="s">
        <v>227</v>
      </c>
      <c r="B185" s="22" t="s">
        <v>43</v>
      </c>
      <c r="C185" s="22" t="s">
        <v>20</v>
      </c>
      <c r="D185" s="22" t="s">
        <v>228</v>
      </c>
      <c r="E185" s="22" t="s">
        <v>18</v>
      </c>
      <c r="F185" s="23"/>
      <c r="G185" s="23"/>
      <c r="H185" s="23"/>
      <c r="I185" s="23">
        <f aca="true" t="shared" si="69" ref="I185:T185">I186</f>
        <v>0</v>
      </c>
      <c r="J185" s="23">
        <f t="shared" si="69"/>
        <v>0</v>
      </c>
      <c r="K185" s="23">
        <f t="shared" si="69"/>
        <v>0</v>
      </c>
      <c r="L185" s="23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69"/>
        <v>0</v>
      </c>
      <c r="S185" s="23">
        <f t="shared" si="69"/>
        <v>0</v>
      </c>
      <c r="T185" s="23">
        <f t="shared" si="69"/>
        <v>0</v>
      </c>
    </row>
    <row r="186" spans="1:20" ht="12.75">
      <c r="A186" s="32" t="s">
        <v>52</v>
      </c>
      <c r="B186" s="22" t="s">
        <v>43</v>
      </c>
      <c r="C186" s="22" t="s">
        <v>20</v>
      </c>
      <c r="D186" s="22" t="s">
        <v>228</v>
      </c>
      <c r="E186" s="22" t="s">
        <v>53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25.5">
      <c r="A187" s="32" t="s">
        <v>229</v>
      </c>
      <c r="B187" s="22" t="s">
        <v>43</v>
      </c>
      <c r="C187" s="22" t="s">
        <v>20</v>
      </c>
      <c r="D187" s="22" t="s">
        <v>230</v>
      </c>
      <c r="E187" s="22" t="s">
        <v>18</v>
      </c>
      <c r="F187" s="23"/>
      <c r="G187" s="23"/>
      <c r="H187" s="23"/>
      <c r="I187" s="23">
        <f aca="true" t="shared" si="70" ref="I187:T187">I188</f>
        <v>0</v>
      </c>
      <c r="J187" s="23">
        <f t="shared" si="70"/>
        <v>0</v>
      </c>
      <c r="K187" s="23">
        <f t="shared" si="70"/>
        <v>0</v>
      </c>
      <c r="L187" s="23">
        <f t="shared" si="70"/>
        <v>0</v>
      </c>
      <c r="M187" s="23">
        <f t="shared" si="70"/>
        <v>0</v>
      </c>
      <c r="N187" s="23">
        <f t="shared" si="70"/>
        <v>0</v>
      </c>
      <c r="O187" s="23">
        <f t="shared" si="70"/>
        <v>0</v>
      </c>
      <c r="P187" s="23">
        <f t="shared" si="70"/>
        <v>0</v>
      </c>
      <c r="Q187" s="23">
        <f t="shared" si="70"/>
        <v>0</v>
      </c>
      <c r="R187" s="23">
        <f t="shared" si="70"/>
        <v>0</v>
      </c>
      <c r="S187" s="23">
        <f t="shared" si="70"/>
        <v>0</v>
      </c>
      <c r="T187" s="23">
        <f t="shared" si="70"/>
        <v>0</v>
      </c>
    </row>
    <row r="188" spans="1:20" ht="12.75">
      <c r="A188" s="32" t="s">
        <v>52</v>
      </c>
      <c r="B188" s="22" t="s">
        <v>43</v>
      </c>
      <c r="C188" s="22" t="s">
        <v>20</v>
      </c>
      <c r="D188" s="22" t="s">
        <v>230</v>
      </c>
      <c r="E188" s="22" t="s">
        <v>53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12.75">
      <c r="A189" s="32" t="s">
        <v>231</v>
      </c>
      <c r="B189" s="22" t="s">
        <v>43</v>
      </c>
      <c r="C189" s="22" t="s">
        <v>20</v>
      </c>
      <c r="D189" s="22" t="s">
        <v>232</v>
      </c>
      <c r="E189" s="22" t="s">
        <v>18</v>
      </c>
      <c r="F189" s="23"/>
      <c r="G189" s="23"/>
      <c r="H189" s="23"/>
      <c r="I189" s="23">
        <f aca="true" t="shared" si="71" ref="I189:T189">I190</f>
        <v>0</v>
      </c>
      <c r="J189" s="23">
        <f t="shared" si="71"/>
        <v>0</v>
      </c>
      <c r="K189" s="23">
        <f t="shared" si="71"/>
        <v>0</v>
      </c>
      <c r="L189" s="23">
        <f t="shared" si="71"/>
        <v>0</v>
      </c>
      <c r="M189" s="23">
        <f t="shared" si="71"/>
        <v>0</v>
      </c>
      <c r="N189" s="23">
        <f t="shared" si="71"/>
        <v>0</v>
      </c>
      <c r="O189" s="23">
        <f t="shared" si="71"/>
        <v>0</v>
      </c>
      <c r="P189" s="23">
        <f t="shared" si="71"/>
        <v>0</v>
      </c>
      <c r="Q189" s="23">
        <f t="shared" si="71"/>
        <v>0</v>
      </c>
      <c r="R189" s="23">
        <f t="shared" si="71"/>
        <v>0</v>
      </c>
      <c r="S189" s="23">
        <f t="shared" si="71"/>
        <v>0</v>
      </c>
      <c r="T189" s="23">
        <f t="shared" si="71"/>
        <v>0</v>
      </c>
    </row>
    <row r="190" spans="1:20" ht="12.75">
      <c r="A190" s="32" t="s">
        <v>52</v>
      </c>
      <c r="B190" s="22" t="s">
        <v>43</v>
      </c>
      <c r="C190" s="22" t="s">
        <v>20</v>
      </c>
      <c r="D190" s="22" t="s">
        <v>232</v>
      </c>
      <c r="E190" s="22" t="s">
        <v>53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30">
      <c r="A191" s="89" t="s">
        <v>233</v>
      </c>
      <c r="B191" s="19" t="s">
        <v>43</v>
      </c>
      <c r="C191" s="19" t="s">
        <v>43</v>
      </c>
      <c r="D191" s="19" t="s">
        <v>17</v>
      </c>
      <c r="E191" s="19" t="s">
        <v>18</v>
      </c>
      <c r="F191" s="20">
        <f>SUM(F192+F196)</f>
        <v>14000</v>
      </c>
      <c r="G191" s="20">
        <f>SUM(G192+G196)</f>
        <v>0</v>
      </c>
      <c r="H191" s="20">
        <f>SUM(H192+H196)</f>
        <v>0</v>
      </c>
      <c r="I191" s="20">
        <f aca="true" t="shared" si="72" ref="I191:T191">I192+I194+I196</f>
        <v>0</v>
      </c>
      <c r="J191" s="20">
        <f t="shared" si="72"/>
        <v>8000</v>
      </c>
      <c r="K191" s="20">
        <f t="shared" si="72"/>
        <v>0</v>
      </c>
      <c r="L191" s="20">
        <f t="shared" si="72"/>
        <v>0</v>
      </c>
      <c r="M191" s="20">
        <f t="shared" si="72"/>
        <v>0</v>
      </c>
      <c r="N191" s="20">
        <f t="shared" si="72"/>
        <v>0</v>
      </c>
      <c r="O191" s="20">
        <f t="shared" si="72"/>
        <v>0</v>
      </c>
      <c r="P191" s="20">
        <f t="shared" si="72"/>
        <v>0</v>
      </c>
      <c r="Q191" s="20">
        <f t="shared" si="72"/>
        <v>0</v>
      </c>
      <c r="R191" s="20">
        <f t="shared" si="72"/>
        <v>0</v>
      </c>
      <c r="S191" s="20">
        <f t="shared" si="72"/>
        <v>0</v>
      </c>
      <c r="T191" s="20">
        <f t="shared" si="72"/>
        <v>0</v>
      </c>
    </row>
    <row r="192" spans="1:20" ht="25.5">
      <c r="A192" s="39" t="s">
        <v>234</v>
      </c>
      <c r="B192" s="16" t="s">
        <v>43</v>
      </c>
      <c r="C192" s="16" t="s">
        <v>43</v>
      </c>
      <c r="D192" s="16" t="s">
        <v>235</v>
      </c>
      <c r="E192" s="16" t="s">
        <v>18</v>
      </c>
      <c r="F192" s="17">
        <f>SUM(F193:F195)</f>
        <v>14000</v>
      </c>
      <c r="G192" s="17">
        <f>SUM(G193:G195)</f>
        <v>0</v>
      </c>
      <c r="H192" s="17">
        <f>SUM(H193:H195)</f>
        <v>0</v>
      </c>
      <c r="I192" s="17">
        <f aca="true" t="shared" si="73" ref="I192:T192">I193</f>
        <v>0</v>
      </c>
      <c r="J192" s="17">
        <f t="shared" si="73"/>
        <v>0</v>
      </c>
      <c r="K192" s="17">
        <f t="shared" si="73"/>
        <v>0</v>
      </c>
      <c r="L192" s="17">
        <f t="shared" si="73"/>
        <v>0</v>
      </c>
      <c r="M192" s="17">
        <f t="shared" si="73"/>
        <v>0</v>
      </c>
      <c r="N192" s="17">
        <f t="shared" si="73"/>
        <v>0</v>
      </c>
      <c r="O192" s="17">
        <f t="shared" si="73"/>
        <v>0</v>
      </c>
      <c r="P192" s="17">
        <f t="shared" si="73"/>
        <v>0</v>
      </c>
      <c r="Q192" s="17">
        <f t="shared" si="73"/>
        <v>0</v>
      </c>
      <c r="R192" s="17">
        <f t="shared" si="73"/>
        <v>0</v>
      </c>
      <c r="S192" s="17">
        <f t="shared" si="73"/>
        <v>0</v>
      </c>
      <c r="T192" s="17">
        <f t="shared" si="73"/>
        <v>0</v>
      </c>
    </row>
    <row r="193" spans="1:20" ht="25.5">
      <c r="A193" s="39" t="s">
        <v>211</v>
      </c>
      <c r="B193" s="22" t="s">
        <v>43</v>
      </c>
      <c r="C193" s="22" t="s">
        <v>43</v>
      </c>
      <c r="D193" s="22" t="s">
        <v>235</v>
      </c>
      <c r="E193" s="22" t="s">
        <v>212</v>
      </c>
      <c r="F193" s="23">
        <v>14000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t="12.75">
      <c r="A194" s="21" t="s">
        <v>236</v>
      </c>
      <c r="B194" s="22" t="s">
        <v>43</v>
      </c>
      <c r="C194" s="22" t="s">
        <v>43</v>
      </c>
      <c r="D194" s="22" t="s">
        <v>237</v>
      </c>
      <c r="E194" s="22" t="s">
        <v>18</v>
      </c>
      <c r="F194" s="23"/>
      <c r="G194" s="23"/>
      <c r="H194" s="23"/>
      <c r="I194" s="23">
        <f aca="true" t="shared" si="74" ref="I194:T194">I195</f>
        <v>0</v>
      </c>
      <c r="J194" s="23">
        <f t="shared" si="74"/>
        <v>8000</v>
      </c>
      <c r="K194" s="23">
        <f t="shared" si="74"/>
        <v>0</v>
      </c>
      <c r="L194" s="23">
        <f t="shared" si="74"/>
        <v>0</v>
      </c>
      <c r="M194" s="23">
        <f t="shared" si="74"/>
        <v>0</v>
      </c>
      <c r="N194" s="23">
        <f t="shared" si="74"/>
        <v>0</v>
      </c>
      <c r="O194" s="23">
        <f t="shared" si="74"/>
        <v>0</v>
      </c>
      <c r="P194" s="23">
        <f t="shared" si="74"/>
        <v>0</v>
      </c>
      <c r="Q194" s="23">
        <f t="shared" si="74"/>
        <v>0</v>
      </c>
      <c r="R194" s="23">
        <f t="shared" si="74"/>
        <v>0</v>
      </c>
      <c r="S194" s="23">
        <f t="shared" si="74"/>
        <v>0</v>
      </c>
      <c r="T194" s="23">
        <f t="shared" si="74"/>
        <v>0</v>
      </c>
    </row>
    <row r="195" spans="1:20" ht="15.75" customHeight="1">
      <c r="A195" s="86" t="s">
        <v>60</v>
      </c>
      <c r="B195" s="22" t="s">
        <v>43</v>
      </c>
      <c r="C195" s="22" t="s">
        <v>43</v>
      </c>
      <c r="D195" s="22" t="s">
        <v>237</v>
      </c>
      <c r="E195" s="22" t="s">
        <v>61</v>
      </c>
      <c r="F195" s="23"/>
      <c r="G195" s="23"/>
      <c r="H195" s="23"/>
      <c r="I195" s="23"/>
      <c r="J195" s="23">
        <v>8000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t="40.5" customHeight="1">
      <c r="A196" s="86" t="s">
        <v>238</v>
      </c>
      <c r="B196" s="22" t="s">
        <v>43</v>
      </c>
      <c r="C196" s="22" t="s">
        <v>43</v>
      </c>
      <c r="D196" s="22" t="s">
        <v>239</v>
      </c>
      <c r="E196" s="22" t="s">
        <v>18</v>
      </c>
      <c r="F196" s="23">
        <f aca="true" t="shared" si="75" ref="F196:T196">SUM(F197)</f>
        <v>0</v>
      </c>
      <c r="G196" s="23">
        <f t="shared" si="75"/>
        <v>0</v>
      </c>
      <c r="H196" s="23">
        <f t="shared" si="75"/>
        <v>0</v>
      </c>
      <c r="I196" s="23">
        <f t="shared" si="75"/>
        <v>0</v>
      </c>
      <c r="J196" s="23">
        <f t="shared" si="75"/>
        <v>0</v>
      </c>
      <c r="K196" s="23">
        <f t="shared" si="75"/>
        <v>0</v>
      </c>
      <c r="L196" s="23">
        <f t="shared" si="75"/>
        <v>0</v>
      </c>
      <c r="M196" s="23">
        <f t="shared" si="75"/>
        <v>0</v>
      </c>
      <c r="N196" s="23">
        <f t="shared" si="75"/>
        <v>0</v>
      </c>
      <c r="O196" s="23">
        <f t="shared" si="75"/>
        <v>0</v>
      </c>
      <c r="P196" s="23">
        <f t="shared" si="75"/>
        <v>0</v>
      </c>
      <c r="Q196" s="23">
        <f t="shared" si="75"/>
        <v>0</v>
      </c>
      <c r="R196" s="23">
        <f t="shared" si="75"/>
        <v>0</v>
      </c>
      <c r="S196" s="23">
        <f t="shared" si="75"/>
        <v>0</v>
      </c>
      <c r="T196" s="23">
        <f t="shared" si="75"/>
        <v>0</v>
      </c>
    </row>
    <row r="197" spans="1:20" ht="20.25" customHeight="1">
      <c r="A197" s="21" t="s">
        <v>60</v>
      </c>
      <c r="B197" s="22" t="s">
        <v>43</v>
      </c>
      <c r="C197" s="22" t="s">
        <v>43</v>
      </c>
      <c r="D197" s="22" t="s">
        <v>239</v>
      </c>
      <c r="E197" s="22" t="s">
        <v>61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t="0.75" customHeight="1">
      <c r="A198" s="21"/>
      <c r="B198" s="22"/>
      <c r="C198" s="22"/>
      <c r="D198" s="22"/>
      <c r="E198" s="2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t="0.75" customHeight="1">
      <c r="A199" s="21"/>
      <c r="B199" s="22"/>
      <c r="C199" s="22"/>
      <c r="D199" s="22"/>
      <c r="E199" s="22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t="43.5" customHeight="1">
      <c r="A200" s="33" t="s">
        <v>240</v>
      </c>
      <c r="B200" s="19" t="s">
        <v>43</v>
      </c>
      <c r="C200" s="19" t="s">
        <v>102</v>
      </c>
      <c r="D200" s="19" t="s">
        <v>17</v>
      </c>
      <c r="E200" s="19" t="s">
        <v>18</v>
      </c>
      <c r="F200" s="20">
        <f>SUM(F203+F205+F201)</f>
        <v>1843187</v>
      </c>
      <c r="G200" s="20">
        <f>SUM(G203+G205+G201)</f>
        <v>0</v>
      </c>
      <c r="H200" s="20">
        <f>SUM(H203+H205+H201)</f>
        <v>0</v>
      </c>
      <c r="I200" s="20">
        <f aca="true" t="shared" si="76" ref="I200:T200">I203+I205+I207</f>
        <v>0</v>
      </c>
      <c r="J200" s="20">
        <f t="shared" si="76"/>
        <v>0</v>
      </c>
      <c r="K200" s="20">
        <f t="shared" si="76"/>
        <v>0</v>
      </c>
      <c r="L200" s="20">
        <f t="shared" si="76"/>
        <v>0</v>
      </c>
      <c r="M200" s="20">
        <f t="shared" si="76"/>
        <v>0</v>
      </c>
      <c r="N200" s="20">
        <f t="shared" si="76"/>
        <v>0</v>
      </c>
      <c r="O200" s="20">
        <f t="shared" si="76"/>
        <v>0</v>
      </c>
      <c r="P200" s="20">
        <f t="shared" si="76"/>
        <v>0</v>
      </c>
      <c r="Q200" s="20">
        <f t="shared" si="76"/>
        <v>0</v>
      </c>
      <c r="R200" s="20">
        <f t="shared" si="76"/>
        <v>0</v>
      </c>
      <c r="S200" s="20">
        <f t="shared" si="76"/>
        <v>0</v>
      </c>
      <c r="T200" s="20">
        <f t="shared" si="76"/>
        <v>0</v>
      </c>
    </row>
    <row r="201" spans="1:20" ht="3" customHeight="1" hidden="1">
      <c r="A201" s="40" t="s">
        <v>185</v>
      </c>
      <c r="B201" s="16" t="s">
        <v>43</v>
      </c>
      <c r="C201" s="16" t="s">
        <v>102</v>
      </c>
      <c r="D201" s="16" t="s">
        <v>186</v>
      </c>
      <c r="E201" s="16" t="s">
        <v>18</v>
      </c>
      <c r="F201" s="17">
        <f aca="true" t="shared" si="77" ref="F201:T201">SUM(F202)</f>
        <v>400000</v>
      </c>
      <c r="G201" s="17">
        <f t="shared" si="77"/>
        <v>0</v>
      </c>
      <c r="H201" s="17">
        <f t="shared" si="77"/>
        <v>0</v>
      </c>
      <c r="I201" s="17">
        <f t="shared" si="77"/>
        <v>0</v>
      </c>
      <c r="J201" s="17">
        <f t="shared" si="77"/>
        <v>0</v>
      </c>
      <c r="K201" s="17">
        <f t="shared" si="77"/>
        <v>0</v>
      </c>
      <c r="L201" s="17">
        <f t="shared" si="77"/>
        <v>0</v>
      </c>
      <c r="M201" s="17">
        <f t="shared" si="77"/>
        <v>0</v>
      </c>
      <c r="N201" s="17">
        <f t="shared" si="77"/>
        <v>0</v>
      </c>
      <c r="O201" s="17">
        <f t="shared" si="77"/>
        <v>0</v>
      </c>
      <c r="P201" s="17">
        <f t="shared" si="77"/>
        <v>0</v>
      </c>
      <c r="Q201" s="17">
        <f t="shared" si="77"/>
        <v>0</v>
      </c>
      <c r="R201" s="17">
        <f t="shared" si="77"/>
        <v>0</v>
      </c>
      <c r="S201" s="17">
        <f t="shared" si="77"/>
        <v>0</v>
      </c>
      <c r="T201" s="17">
        <f t="shared" si="77"/>
        <v>0</v>
      </c>
    </row>
    <row r="202" spans="1:20" ht="22.5" hidden="1">
      <c r="A202" s="30" t="s">
        <v>154</v>
      </c>
      <c r="B202" s="22" t="s">
        <v>43</v>
      </c>
      <c r="C202" s="22" t="s">
        <v>102</v>
      </c>
      <c r="D202" s="22" t="s">
        <v>186</v>
      </c>
      <c r="E202" s="22" t="s">
        <v>155</v>
      </c>
      <c r="F202" s="23">
        <v>400000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18" customHeight="1">
      <c r="A203" s="40" t="s">
        <v>241</v>
      </c>
      <c r="B203" s="16" t="s">
        <v>43</v>
      </c>
      <c r="C203" s="16" t="s">
        <v>102</v>
      </c>
      <c r="D203" s="16" t="s">
        <v>242</v>
      </c>
      <c r="E203" s="16" t="s">
        <v>18</v>
      </c>
      <c r="F203" s="17">
        <f aca="true" t="shared" si="78" ref="F203:T203">SUM(F204)</f>
        <v>177000</v>
      </c>
      <c r="G203" s="17">
        <f t="shared" si="78"/>
        <v>0</v>
      </c>
      <c r="H203" s="17">
        <f t="shared" si="78"/>
        <v>0</v>
      </c>
      <c r="I203" s="17">
        <f t="shared" si="78"/>
        <v>0</v>
      </c>
      <c r="J203" s="17">
        <f t="shared" si="78"/>
        <v>0</v>
      </c>
      <c r="K203" s="17">
        <f t="shared" si="78"/>
        <v>0</v>
      </c>
      <c r="L203" s="17">
        <f t="shared" si="78"/>
        <v>0</v>
      </c>
      <c r="M203" s="17">
        <f t="shared" si="78"/>
        <v>0</v>
      </c>
      <c r="N203" s="17">
        <f t="shared" si="78"/>
        <v>0</v>
      </c>
      <c r="O203" s="17">
        <f t="shared" si="78"/>
        <v>0</v>
      </c>
      <c r="P203" s="17">
        <f t="shared" si="78"/>
        <v>0</v>
      </c>
      <c r="Q203" s="17">
        <f t="shared" si="78"/>
        <v>0</v>
      </c>
      <c r="R203" s="17">
        <f t="shared" si="78"/>
        <v>0</v>
      </c>
      <c r="S203" s="17">
        <f t="shared" si="78"/>
        <v>0</v>
      </c>
      <c r="T203" s="17">
        <f t="shared" si="78"/>
        <v>0</v>
      </c>
    </row>
    <row r="204" spans="1:20" ht="12.75">
      <c r="A204" s="21" t="s">
        <v>60</v>
      </c>
      <c r="B204" s="22" t="s">
        <v>43</v>
      </c>
      <c r="C204" s="22" t="s">
        <v>102</v>
      </c>
      <c r="D204" s="22" t="s">
        <v>242</v>
      </c>
      <c r="E204" s="22" t="s">
        <v>61</v>
      </c>
      <c r="F204" s="23">
        <v>177000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76.5">
      <c r="A205" s="39" t="s">
        <v>243</v>
      </c>
      <c r="B205" s="16" t="s">
        <v>43</v>
      </c>
      <c r="C205" s="16" t="s">
        <v>102</v>
      </c>
      <c r="D205" s="16" t="s">
        <v>244</v>
      </c>
      <c r="E205" s="16" t="s">
        <v>18</v>
      </c>
      <c r="F205" s="17">
        <f aca="true" t="shared" si="79" ref="F205:T205">SUM(F206)</f>
        <v>1266187</v>
      </c>
      <c r="G205" s="17">
        <f t="shared" si="79"/>
        <v>0</v>
      </c>
      <c r="H205" s="17">
        <f t="shared" si="79"/>
        <v>0</v>
      </c>
      <c r="I205" s="17">
        <f t="shared" si="79"/>
        <v>0</v>
      </c>
      <c r="J205" s="17">
        <f t="shared" si="79"/>
        <v>0</v>
      </c>
      <c r="K205" s="17">
        <f t="shared" si="79"/>
        <v>0</v>
      </c>
      <c r="L205" s="17">
        <f t="shared" si="79"/>
        <v>0</v>
      </c>
      <c r="M205" s="17">
        <f t="shared" si="79"/>
        <v>0</v>
      </c>
      <c r="N205" s="17">
        <f t="shared" si="79"/>
        <v>0</v>
      </c>
      <c r="O205" s="17">
        <f t="shared" si="79"/>
        <v>0</v>
      </c>
      <c r="P205" s="17">
        <f t="shared" si="79"/>
        <v>0</v>
      </c>
      <c r="Q205" s="17">
        <f t="shared" si="79"/>
        <v>0</v>
      </c>
      <c r="R205" s="17">
        <f t="shared" si="79"/>
        <v>0</v>
      </c>
      <c r="S205" s="17">
        <f t="shared" si="79"/>
        <v>0</v>
      </c>
      <c r="T205" s="17">
        <f t="shared" si="79"/>
        <v>0</v>
      </c>
    </row>
    <row r="206" spans="1:20" ht="25.5">
      <c r="A206" s="39" t="s">
        <v>211</v>
      </c>
      <c r="B206" s="22" t="s">
        <v>43</v>
      </c>
      <c r="C206" s="22" t="s">
        <v>102</v>
      </c>
      <c r="D206" s="22" t="s">
        <v>244</v>
      </c>
      <c r="E206" s="22" t="s">
        <v>212</v>
      </c>
      <c r="F206" s="23">
        <f>1166187+100000</f>
        <v>1266187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42" customHeight="1">
      <c r="A207" s="86" t="s">
        <v>238</v>
      </c>
      <c r="B207" s="22" t="s">
        <v>43</v>
      </c>
      <c r="C207" s="22" t="s">
        <v>102</v>
      </c>
      <c r="D207" s="22" t="s">
        <v>245</v>
      </c>
      <c r="E207" s="22" t="s">
        <v>18</v>
      </c>
      <c r="F207" s="23"/>
      <c r="G207" s="23"/>
      <c r="H207" s="23"/>
      <c r="I207" s="23">
        <f aca="true" t="shared" si="80" ref="I207:T207">I208</f>
        <v>0</v>
      </c>
      <c r="J207" s="23">
        <f t="shared" si="80"/>
        <v>0</v>
      </c>
      <c r="K207" s="23">
        <f t="shared" si="80"/>
        <v>0</v>
      </c>
      <c r="L207" s="23">
        <f t="shared" si="80"/>
        <v>0</v>
      </c>
      <c r="M207" s="23">
        <f t="shared" si="80"/>
        <v>0</v>
      </c>
      <c r="N207" s="23">
        <f t="shared" si="80"/>
        <v>0</v>
      </c>
      <c r="O207" s="23">
        <f t="shared" si="80"/>
        <v>0</v>
      </c>
      <c r="P207" s="23">
        <f t="shared" si="80"/>
        <v>0</v>
      </c>
      <c r="Q207" s="23">
        <f t="shared" si="80"/>
        <v>0</v>
      </c>
      <c r="R207" s="23">
        <f t="shared" si="80"/>
        <v>0</v>
      </c>
      <c r="S207" s="23">
        <f t="shared" si="80"/>
        <v>0</v>
      </c>
      <c r="T207" s="23">
        <f t="shared" si="80"/>
        <v>0</v>
      </c>
    </row>
    <row r="208" spans="1:20" ht="12.75">
      <c r="A208" s="21" t="s">
        <v>60</v>
      </c>
      <c r="B208" s="22" t="s">
        <v>43</v>
      </c>
      <c r="C208" s="22" t="s">
        <v>102</v>
      </c>
      <c r="D208" s="22" t="s">
        <v>245</v>
      </c>
      <c r="E208" s="22" t="s">
        <v>61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t="12.75">
      <c r="A209" s="30"/>
      <c r="B209" s="22"/>
      <c r="C209" s="22"/>
      <c r="D209" s="22"/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54">
      <c r="A210" s="12" t="s">
        <v>246</v>
      </c>
      <c r="B210" s="54" t="s">
        <v>247</v>
      </c>
      <c r="C210" s="54" t="s">
        <v>16</v>
      </c>
      <c r="D210" s="54" t="s">
        <v>17</v>
      </c>
      <c r="E210" s="54" t="s">
        <v>18</v>
      </c>
      <c r="F210" s="55">
        <f>SUM(F211+F227+F235)</f>
        <v>7752815</v>
      </c>
      <c r="G210" s="55">
        <f>SUM(G211+G227+G235+G232)</f>
        <v>0</v>
      </c>
      <c r="H210" s="55">
        <f>SUM(H211+H227+H235+H232)</f>
        <v>0</v>
      </c>
      <c r="I210" s="55">
        <f aca="true" t="shared" si="81" ref="I210:T210">I211+I227+I232+I235</f>
        <v>0</v>
      </c>
      <c r="J210" s="55">
        <f t="shared" si="81"/>
        <v>295428</v>
      </c>
      <c r="K210" s="55">
        <f t="shared" si="81"/>
        <v>0</v>
      </c>
      <c r="L210" s="55">
        <f t="shared" si="81"/>
        <v>0</v>
      </c>
      <c r="M210" s="55">
        <f t="shared" si="81"/>
        <v>0</v>
      </c>
      <c r="N210" s="55">
        <f t="shared" si="81"/>
        <v>0</v>
      </c>
      <c r="O210" s="55">
        <f t="shared" si="81"/>
        <v>0</v>
      </c>
      <c r="P210" s="55">
        <f t="shared" si="81"/>
        <v>0</v>
      </c>
      <c r="Q210" s="55">
        <f t="shared" si="81"/>
        <v>0</v>
      </c>
      <c r="R210" s="55">
        <f t="shared" si="81"/>
        <v>0</v>
      </c>
      <c r="S210" s="55">
        <f t="shared" si="81"/>
        <v>0</v>
      </c>
      <c r="T210" s="55">
        <f t="shared" si="81"/>
        <v>0</v>
      </c>
    </row>
    <row r="211" spans="1:20" ht="22.5" customHeight="1">
      <c r="A211" s="33" t="s">
        <v>248</v>
      </c>
      <c r="B211" s="19" t="s">
        <v>247</v>
      </c>
      <c r="C211" s="19" t="s">
        <v>15</v>
      </c>
      <c r="D211" s="19" t="s">
        <v>17</v>
      </c>
      <c r="E211" s="19" t="s">
        <v>18</v>
      </c>
      <c r="F211" s="20">
        <f>SUM(F212+F215+F217+F219)</f>
        <v>6937815</v>
      </c>
      <c r="G211" s="20">
        <f>SUM(G212+G215+G217+G219+G225)</f>
        <v>0</v>
      </c>
      <c r="H211" s="20">
        <f>SUM(H212+H215+H217+H219+H225)</f>
        <v>0</v>
      </c>
      <c r="I211" s="20">
        <f aca="true" t="shared" si="82" ref="I211:T211">I212+I214+I218+I221+I223+I225</f>
        <v>0</v>
      </c>
      <c r="J211" s="20">
        <f t="shared" si="82"/>
        <v>285428</v>
      </c>
      <c r="K211" s="20">
        <f t="shared" si="82"/>
        <v>0</v>
      </c>
      <c r="L211" s="20">
        <f t="shared" si="82"/>
        <v>0</v>
      </c>
      <c r="M211" s="20">
        <f t="shared" si="82"/>
        <v>0</v>
      </c>
      <c r="N211" s="20">
        <f t="shared" si="82"/>
        <v>0</v>
      </c>
      <c r="O211" s="20">
        <f t="shared" si="82"/>
        <v>0</v>
      </c>
      <c r="P211" s="20">
        <f t="shared" si="82"/>
        <v>0</v>
      </c>
      <c r="Q211" s="20">
        <f t="shared" si="82"/>
        <v>0</v>
      </c>
      <c r="R211" s="20">
        <f t="shared" si="82"/>
        <v>0</v>
      </c>
      <c r="S211" s="20">
        <f t="shared" si="82"/>
        <v>0</v>
      </c>
      <c r="T211" s="20">
        <f t="shared" si="82"/>
        <v>0</v>
      </c>
    </row>
    <row r="212" spans="1:20" ht="30.75" customHeight="1">
      <c r="A212" s="39" t="s">
        <v>249</v>
      </c>
      <c r="B212" s="16" t="s">
        <v>247</v>
      </c>
      <c r="C212" s="16" t="s">
        <v>15</v>
      </c>
      <c r="D212" s="16" t="s">
        <v>250</v>
      </c>
      <c r="E212" s="16" t="s">
        <v>18</v>
      </c>
      <c r="F212" s="17">
        <f>SUM(F213)</f>
        <v>4436496</v>
      </c>
      <c r="G212" s="17">
        <f>SUM(G213+G214)</f>
        <v>0</v>
      </c>
      <c r="H212" s="17">
        <f>SUM(H213+H214)</f>
        <v>0</v>
      </c>
      <c r="I212" s="17">
        <f aca="true" t="shared" si="83" ref="I212:T212">I213</f>
        <v>0</v>
      </c>
      <c r="J212" s="17">
        <f t="shared" si="83"/>
        <v>231734</v>
      </c>
      <c r="K212" s="17">
        <f t="shared" si="83"/>
        <v>0</v>
      </c>
      <c r="L212" s="17">
        <f t="shared" si="83"/>
        <v>0</v>
      </c>
      <c r="M212" s="17">
        <f t="shared" si="83"/>
        <v>0</v>
      </c>
      <c r="N212" s="17">
        <f t="shared" si="83"/>
        <v>0</v>
      </c>
      <c r="O212" s="17">
        <f t="shared" si="83"/>
        <v>0</v>
      </c>
      <c r="P212" s="17">
        <f t="shared" si="83"/>
        <v>0</v>
      </c>
      <c r="Q212" s="17">
        <f t="shared" si="83"/>
        <v>0</v>
      </c>
      <c r="R212" s="17">
        <f t="shared" si="83"/>
        <v>0</v>
      </c>
      <c r="S212" s="17">
        <f t="shared" si="83"/>
        <v>0</v>
      </c>
      <c r="T212" s="17">
        <f t="shared" si="83"/>
        <v>0</v>
      </c>
    </row>
    <row r="213" spans="1:20" ht="25.5">
      <c r="A213" s="39" t="s">
        <v>211</v>
      </c>
      <c r="B213" s="22" t="s">
        <v>247</v>
      </c>
      <c r="C213" s="22" t="s">
        <v>15</v>
      </c>
      <c r="D213" s="22" t="s">
        <v>250</v>
      </c>
      <c r="E213" s="22" t="s">
        <v>212</v>
      </c>
      <c r="F213" s="23">
        <f>4124496+291000+21000</f>
        <v>4436496</v>
      </c>
      <c r="G213" s="23"/>
      <c r="H213" s="23"/>
      <c r="I213" s="23"/>
      <c r="J213" s="23">
        <v>231734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t="12.75">
      <c r="A214" s="18" t="s">
        <v>251</v>
      </c>
      <c r="B214" s="22" t="s">
        <v>247</v>
      </c>
      <c r="C214" s="22" t="s">
        <v>15</v>
      </c>
      <c r="D214" s="22" t="s">
        <v>252</v>
      </c>
      <c r="E214" s="22" t="s">
        <v>18</v>
      </c>
      <c r="F214" s="23"/>
      <c r="G214" s="23"/>
      <c r="H214" s="23"/>
      <c r="I214" s="23">
        <f aca="true" t="shared" si="84" ref="I214:T214">I217</f>
        <v>0</v>
      </c>
      <c r="J214" s="23">
        <f t="shared" si="84"/>
        <v>0</v>
      </c>
      <c r="K214" s="23">
        <f t="shared" si="84"/>
        <v>0</v>
      </c>
      <c r="L214" s="23">
        <f t="shared" si="84"/>
        <v>0</v>
      </c>
      <c r="M214" s="23">
        <f t="shared" si="84"/>
        <v>0</v>
      </c>
      <c r="N214" s="23">
        <f t="shared" si="84"/>
        <v>0</v>
      </c>
      <c r="O214" s="23">
        <f t="shared" si="84"/>
        <v>0</v>
      </c>
      <c r="P214" s="23">
        <f t="shared" si="84"/>
        <v>0</v>
      </c>
      <c r="Q214" s="23">
        <f t="shared" si="84"/>
        <v>0</v>
      </c>
      <c r="R214" s="23">
        <f t="shared" si="84"/>
        <v>0</v>
      </c>
      <c r="S214" s="23">
        <f t="shared" si="84"/>
        <v>0</v>
      </c>
      <c r="T214" s="23">
        <f t="shared" si="84"/>
        <v>0</v>
      </c>
    </row>
    <row r="215" spans="1:20" ht="1.5" customHeight="1">
      <c r="A215" s="40" t="s">
        <v>251</v>
      </c>
      <c r="B215" s="16" t="s">
        <v>247</v>
      </c>
      <c r="C215" s="16" t="s">
        <v>15</v>
      </c>
      <c r="D215" s="16" t="s">
        <v>253</v>
      </c>
      <c r="E215" s="16" t="s">
        <v>18</v>
      </c>
      <c r="F215" s="17">
        <f>SUM(F216)</f>
        <v>7000</v>
      </c>
      <c r="G215" s="17">
        <f>SUM(G216)</f>
        <v>0</v>
      </c>
      <c r="H215" s="17">
        <f>SUM(H216)</f>
        <v>0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22.5" hidden="1">
      <c r="A216" s="30" t="s">
        <v>254</v>
      </c>
      <c r="B216" s="22" t="s">
        <v>247</v>
      </c>
      <c r="C216" s="22" t="s">
        <v>15</v>
      </c>
      <c r="D216" s="22" t="s">
        <v>253</v>
      </c>
      <c r="E216" s="22" t="s">
        <v>215</v>
      </c>
      <c r="F216" s="23">
        <v>7000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25.5">
      <c r="A217" s="39" t="s">
        <v>211</v>
      </c>
      <c r="B217" s="16" t="s">
        <v>247</v>
      </c>
      <c r="C217" s="16" t="s">
        <v>15</v>
      </c>
      <c r="D217" s="16" t="s">
        <v>252</v>
      </c>
      <c r="E217" s="16" t="s">
        <v>212</v>
      </c>
      <c r="F217" s="17">
        <f>SUM(F218)</f>
        <v>2494319</v>
      </c>
      <c r="G217" s="17">
        <f>SUM(G218)</f>
        <v>0</v>
      </c>
      <c r="H217" s="17">
        <f>SUM(H218)</f>
        <v>0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>
      <c r="A218" s="18" t="s">
        <v>255</v>
      </c>
      <c r="B218" s="22" t="s">
        <v>247</v>
      </c>
      <c r="C218" s="22" t="s">
        <v>15</v>
      </c>
      <c r="D218" s="22" t="s">
        <v>256</v>
      </c>
      <c r="E218" s="22" t="s">
        <v>18</v>
      </c>
      <c r="F218" s="23">
        <f>2058319+187000+249000</f>
        <v>2494319</v>
      </c>
      <c r="G218" s="23"/>
      <c r="H218" s="23"/>
      <c r="I218" s="23">
        <f aca="true" t="shared" si="85" ref="I218:T218">I220</f>
        <v>0</v>
      </c>
      <c r="J218" s="23">
        <f t="shared" si="85"/>
        <v>53694</v>
      </c>
      <c r="K218" s="23">
        <f t="shared" si="85"/>
        <v>0</v>
      </c>
      <c r="L218" s="23">
        <f t="shared" si="85"/>
        <v>0</v>
      </c>
      <c r="M218" s="23">
        <f t="shared" si="85"/>
        <v>0</v>
      </c>
      <c r="N218" s="23">
        <f t="shared" si="85"/>
        <v>0</v>
      </c>
      <c r="O218" s="23">
        <f t="shared" si="85"/>
        <v>0</v>
      </c>
      <c r="P218" s="23">
        <f t="shared" si="85"/>
        <v>0</v>
      </c>
      <c r="Q218" s="23">
        <f t="shared" si="85"/>
        <v>0</v>
      </c>
      <c r="R218" s="23">
        <f t="shared" si="85"/>
        <v>0</v>
      </c>
      <c r="S218" s="23">
        <f t="shared" si="85"/>
        <v>0</v>
      </c>
      <c r="T218" s="23">
        <f t="shared" si="85"/>
        <v>0</v>
      </c>
    </row>
    <row r="219" spans="1:20" ht="1.5" customHeight="1">
      <c r="A219" s="29" t="s">
        <v>257</v>
      </c>
      <c r="B219" s="16" t="s">
        <v>247</v>
      </c>
      <c r="C219" s="16" t="s">
        <v>15</v>
      </c>
      <c r="D219" s="16" t="s">
        <v>258</v>
      </c>
      <c r="E219" s="16" t="s">
        <v>18</v>
      </c>
      <c r="F219" s="17">
        <f aca="true" t="shared" si="86" ref="F219:T219">SUM(F220)</f>
        <v>0</v>
      </c>
      <c r="G219" s="17">
        <f t="shared" si="86"/>
        <v>0</v>
      </c>
      <c r="H219" s="17">
        <f t="shared" si="86"/>
        <v>0</v>
      </c>
      <c r="I219" s="17">
        <f t="shared" si="86"/>
        <v>0</v>
      </c>
      <c r="J219" s="17">
        <f t="shared" si="86"/>
        <v>53694</v>
      </c>
      <c r="K219" s="17">
        <f t="shared" si="86"/>
        <v>0</v>
      </c>
      <c r="L219" s="17">
        <f t="shared" si="86"/>
        <v>0</v>
      </c>
      <c r="M219" s="17">
        <f t="shared" si="86"/>
        <v>0</v>
      </c>
      <c r="N219" s="17">
        <f t="shared" si="86"/>
        <v>0</v>
      </c>
      <c r="O219" s="17">
        <f t="shared" si="86"/>
        <v>0</v>
      </c>
      <c r="P219" s="17">
        <f t="shared" si="86"/>
        <v>0</v>
      </c>
      <c r="Q219" s="17">
        <f t="shared" si="86"/>
        <v>0</v>
      </c>
      <c r="R219" s="17">
        <f t="shared" si="86"/>
        <v>0</v>
      </c>
      <c r="S219" s="17">
        <f t="shared" si="86"/>
        <v>0</v>
      </c>
      <c r="T219" s="17">
        <f t="shared" si="86"/>
        <v>0</v>
      </c>
    </row>
    <row r="220" spans="1:20" ht="25.5">
      <c r="A220" s="39" t="s">
        <v>211</v>
      </c>
      <c r="B220" s="22" t="s">
        <v>247</v>
      </c>
      <c r="C220" s="22" t="s">
        <v>15</v>
      </c>
      <c r="D220" s="22" t="s">
        <v>259</v>
      </c>
      <c r="E220" s="22" t="s">
        <v>212</v>
      </c>
      <c r="F220" s="23"/>
      <c r="G220" s="23"/>
      <c r="H220" s="23"/>
      <c r="I220" s="23"/>
      <c r="J220" s="23">
        <v>53694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25.5">
      <c r="A221" s="39" t="s">
        <v>260</v>
      </c>
      <c r="B221" s="22" t="s">
        <v>247</v>
      </c>
      <c r="C221" s="22" t="s">
        <v>15</v>
      </c>
      <c r="D221" s="22" t="s">
        <v>261</v>
      </c>
      <c r="E221" s="22" t="s">
        <v>18</v>
      </c>
      <c r="F221" s="23"/>
      <c r="G221" s="23"/>
      <c r="H221" s="23"/>
      <c r="I221" s="23">
        <f aca="true" t="shared" si="87" ref="I221:T221">I222</f>
        <v>0</v>
      </c>
      <c r="J221" s="23">
        <f t="shared" si="87"/>
        <v>0</v>
      </c>
      <c r="K221" s="23">
        <f t="shared" si="87"/>
        <v>0</v>
      </c>
      <c r="L221" s="23">
        <f t="shared" si="87"/>
        <v>0</v>
      </c>
      <c r="M221" s="23">
        <f t="shared" si="87"/>
        <v>0</v>
      </c>
      <c r="N221" s="23">
        <f t="shared" si="87"/>
        <v>0</v>
      </c>
      <c r="O221" s="23">
        <f t="shared" si="87"/>
        <v>0</v>
      </c>
      <c r="P221" s="23">
        <f t="shared" si="87"/>
        <v>0</v>
      </c>
      <c r="Q221" s="23">
        <f t="shared" si="87"/>
        <v>0</v>
      </c>
      <c r="R221" s="23">
        <f t="shared" si="87"/>
        <v>0</v>
      </c>
      <c r="S221" s="23">
        <f t="shared" si="87"/>
        <v>0</v>
      </c>
      <c r="T221" s="23">
        <f t="shared" si="87"/>
        <v>0</v>
      </c>
    </row>
    <row r="222" spans="1:20" ht="12.75">
      <c r="A222" s="39" t="s">
        <v>138</v>
      </c>
      <c r="B222" s="22" t="s">
        <v>247</v>
      </c>
      <c r="C222" s="22" t="s">
        <v>15</v>
      </c>
      <c r="D222" s="22" t="s">
        <v>261</v>
      </c>
      <c r="E222" s="22" t="s">
        <v>139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52.5" customHeight="1">
      <c r="A223" s="39" t="s">
        <v>262</v>
      </c>
      <c r="B223" s="22" t="s">
        <v>247</v>
      </c>
      <c r="C223" s="22" t="s">
        <v>15</v>
      </c>
      <c r="D223" s="22" t="s">
        <v>263</v>
      </c>
      <c r="E223" s="22" t="s">
        <v>18</v>
      </c>
      <c r="F223" s="23"/>
      <c r="G223" s="23"/>
      <c r="H223" s="23"/>
      <c r="I223" s="23">
        <f aca="true" t="shared" si="88" ref="I223:T223">I224</f>
        <v>0</v>
      </c>
      <c r="J223" s="23">
        <f t="shared" si="88"/>
        <v>0</v>
      </c>
      <c r="K223" s="23">
        <f t="shared" si="88"/>
        <v>0</v>
      </c>
      <c r="L223" s="23">
        <f t="shared" si="88"/>
        <v>0</v>
      </c>
      <c r="M223" s="23">
        <f t="shared" si="88"/>
        <v>0</v>
      </c>
      <c r="N223" s="23">
        <f t="shared" si="88"/>
        <v>0</v>
      </c>
      <c r="O223" s="23">
        <f t="shared" si="88"/>
        <v>0</v>
      </c>
      <c r="P223" s="23">
        <f t="shared" si="88"/>
        <v>0</v>
      </c>
      <c r="Q223" s="23">
        <f t="shared" si="88"/>
        <v>0</v>
      </c>
      <c r="R223" s="23">
        <f t="shared" si="88"/>
        <v>0</v>
      </c>
      <c r="S223" s="23">
        <f t="shared" si="88"/>
        <v>0</v>
      </c>
      <c r="T223" s="23">
        <f t="shared" si="88"/>
        <v>0</v>
      </c>
    </row>
    <row r="224" spans="1:20" ht="12.75">
      <c r="A224" s="39" t="s">
        <v>60</v>
      </c>
      <c r="B224" s="22" t="s">
        <v>247</v>
      </c>
      <c r="C224" s="22" t="s">
        <v>15</v>
      </c>
      <c r="D224" s="22" t="s">
        <v>263</v>
      </c>
      <c r="E224" s="22" t="s">
        <v>61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38.25" customHeight="1">
      <c r="A225" s="86" t="s">
        <v>238</v>
      </c>
      <c r="B225" s="47" t="s">
        <v>247</v>
      </c>
      <c r="C225" s="47" t="s">
        <v>15</v>
      </c>
      <c r="D225" s="47" t="s">
        <v>264</v>
      </c>
      <c r="E225" s="47" t="s">
        <v>18</v>
      </c>
      <c r="F225" s="48"/>
      <c r="G225" s="48">
        <f aca="true" t="shared" si="89" ref="G225:T225">G226</f>
        <v>0</v>
      </c>
      <c r="H225" s="48">
        <f t="shared" si="89"/>
        <v>0</v>
      </c>
      <c r="I225" s="48">
        <f t="shared" si="89"/>
        <v>0</v>
      </c>
      <c r="J225" s="48">
        <f t="shared" si="89"/>
        <v>0</v>
      </c>
      <c r="K225" s="48">
        <f t="shared" si="89"/>
        <v>0</v>
      </c>
      <c r="L225" s="48">
        <f t="shared" si="89"/>
        <v>0</v>
      </c>
      <c r="M225" s="48">
        <f t="shared" si="89"/>
        <v>0</v>
      </c>
      <c r="N225" s="48">
        <f t="shared" si="89"/>
        <v>0</v>
      </c>
      <c r="O225" s="48">
        <f t="shared" si="89"/>
        <v>0</v>
      </c>
      <c r="P225" s="48">
        <f t="shared" si="89"/>
        <v>0</v>
      </c>
      <c r="Q225" s="48">
        <f t="shared" si="89"/>
        <v>0</v>
      </c>
      <c r="R225" s="48">
        <f t="shared" si="89"/>
        <v>0</v>
      </c>
      <c r="S225" s="48">
        <f t="shared" si="89"/>
        <v>0</v>
      </c>
      <c r="T225" s="48">
        <f t="shared" si="89"/>
        <v>0</v>
      </c>
    </row>
    <row r="226" spans="1:20" ht="21.75" customHeight="1">
      <c r="A226" s="30" t="s">
        <v>60</v>
      </c>
      <c r="B226" s="22" t="s">
        <v>247</v>
      </c>
      <c r="C226" s="22" t="s">
        <v>15</v>
      </c>
      <c r="D226" s="22" t="s">
        <v>264</v>
      </c>
      <c r="E226" s="22" t="s">
        <v>61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30" customHeight="1">
      <c r="A227" s="33" t="s">
        <v>265</v>
      </c>
      <c r="B227" s="19" t="s">
        <v>247</v>
      </c>
      <c r="C227" s="19" t="s">
        <v>37</v>
      </c>
      <c r="D227" s="19" t="s">
        <v>17</v>
      </c>
      <c r="E227" s="19" t="s">
        <v>18</v>
      </c>
      <c r="F227" s="20">
        <f>SUM(F228)</f>
        <v>140000</v>
      </c>
      <c r="G227" s="20">
        <f>SUM(G228)</f>
        <v>0</v>
      </c>
      <c r="H227" s="20">
        <f>SUM(H228)</f>
        <v>0</v>
      </c>
      <c r="I227" s="20">
        <f aca="true" t="shared" si="90" ref="I227:T227">I228+I230</f>
        <v>0</v>
      </c>
      <c r="J227" s="20">
        <f t="shared" si="90"/>
        <v>0</v>
      </c>
      <c r="K227" s="20">
        <f t="shared" si="90"/>
        <v>0</v>
      </c>
      <c r="L227" s="20">
        <f t="shared" si="90"/>
        <v>0</v>
      </c>
      <c r="M227" s="20">
        <f t="shared" si="90"/>
        <v>0</v>
      </c>
      <c r="N227" s="20">
        <f t="shared" si="90"/>
        <v>0</v>
      </c>
      <c r="O227" s="20">
        <f t="shared" si="90"/>
        <v>0</v>
      </c>
      <c r="P227" s="20">
        <f t="shared" si="90"/>
        <v>0</v>
      </c>
      <c r="Q227" s="20">
        <f t="shared" si="90"/>
        <v>0</v>
      </c>
      <c r="R227" s="20">
        <f t="shared" si="90"/>
        <v>0</v>
      </c>
      <c r="S227" s="20">
        <f t="shared" si="90"/>
        <v>0</v>
      </c>
      <c r="T227" s="20">
        <f t="shared" si="90"/>
        <v>0</v>
      </c>
    </row>
    <row r="228" spans="1:20" ht="18" customHeight="1">
      <c r="A228" s="18" t="s">
        <v>266</v>
      </c>
      <c r="B228" s="16" t="s">
        <v>247</v>
      </c>
      <c r="C228" s="16" t="s">
        <v>37</v>
      </c>
      <c r="D228" s="16" t="s">
        <v>267</v>
      </c>
      <c r="E228" s="16" t="s">
        <v>18</v>
      </c>
      <c r="F228" s="17">
        <f>SUM(F229)</f>
        <v>140000</v>
      </c>
      <c r="G228" s="17">
        <f>SUM(G229+G230)</f>
        <v>0</v>
      </c>
      <c r="H228" s="17">
        <f>SUM(H229+H230)</f>
        <v>0</v>
      </c>
      <c r="I228" s="17">
        <f aca="true" t="shared" si="91" ref="I228:T228">I229</f>
        <v>0</v>
      </c>
      <c r="J228" s="17">
        <f t="shared" si="91"/>
        <v>0</v>
      </c>
      <c r="K228" s="17">
        <f t="shared" si="91"/>
        <v>0</v>
      </c>
      <c r="L228" s="17">
        <f t="shared" si="91"/>
        <v>0</v>
      </c>
      <c r="M228" s="17">
        <f t="shared" si="91"/>
        <v>0</v>
      </c>
      <c r="N228" s="17">
        <f t="shared" si="91"/>
        <v>0</v>
      </c>
      <c r="O228" s="17">
        <f t="shared" si="91"/>
        <v>0</v>
      </c>
      <c r="P228" s="17">
        <f t="shared" si="91"/>
        <v>0</v>
      </c>
      <c r="Q228" s="17">
        <f t="shared" si="91"/>
        <v>0</v>
      </c>
      <c r="R228" s="17">
        <f t="shared" si="91"/>
        <v>0</v>
      </c>
      <c r="S228" s="17">
        <f t="shared" si="91"/>
        <v>0</v>
      </c>
      <c r="T228" s="17">
        <f t="shared" si="91"/>
        <v>0</v>
      </c>
    </row>
    <row r="229" spans="1:20" ht="25.5">
      <c r="A229" s="39" t="s">
        <v>211</v>
      </c>
      <c r="B229" s="22" t="s">
        <v>247</v>
      </c>
      <c r="C229" s="22" t="s">
        <v>37</v>
      </c>
      <c r="D229" s="22" t="s">
        <v>267</v>
      </c>
      <c r="E229" s="22" t="s">
        <v>212</v>
      </c>
      <c r="F229" s="23">
        <v>140000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25.5">
      <c r="A230" s="39" t="s">
        <v>156</v>
      </c>
      <c r="B230" s="22" t="s">
        <v>247</v>
      </c>
      <c r="C230" s="22" t="s">
        <v>37</v>
      </c>
      <c r="D230" s="22" t="s">
        <v>157</v>
      </c>
      <c r="E230" s="22" t="s">
        <v>18</v>
      </c>
      <c r="F230" s="23"/>
      <c r="G230" s="23"/>
      <c r="H230" s="23"/>
      <c r="I230" s="23">
        <f aca="true" t="shared" si="92" ref="I230:T230">I231</f>
        <v>0</v>
      </c>
      <c r="J230" s="23">
        <f t="shared" si="92"/>
        <v>0</v>
      </c>
      <c r="K230" s="23">
        <f t="shared" si="92"/>
        <v>0</v>
      </c>
      <c r="L230" s="23">
        <f t="shared" si="92"/>
        <v>0</v>
      </c>
      <c r="M230" s="23">
        <f t="shared" si="92"/>
        <v>0</v>
      </c>
      <c r="N230" s="23">
        <f t="shared" si="92"/>
        <v>0</v>
      </c>
      <c r="O230" s="23">
        <f t="shared" si="92"/>
        <v>0</v>
      </c>
      <c r="P230" s="23">
        <f t="shared" si="92"/>
        <v>0</v>
      </c>
      <c r="Q230" s="23">
        <f t="shared" si="92"/>
        <v>0</v>
      </c>
      <c r="R230" s="23">
        <f t="shared" si="92"/>
        <v>0</v>
      </c>
      <c r="S230" s="23">
        <f t="shared" si="92"/>
        <v>0</v>
      </c>
      <c r="T230" s="23">
        <f t="shared" si="92"/>
        <v>0</v>
      </c>
    </row>
    <row r="231" spans="1:20" ht="18" customHeight="1">
      <c r="A231" s="30" t="s">
        <v>158</v>
      </c>
      <c r="B231" s="22" t="s">
        <v>247</v>
      </c>
      <c r="C231" s="22" t="s">
        <v>37</v>
      </c>
      <c r="D231" s="22" t="s">
        <v>157</v>
      </c>
      <c r="E231" s="22" t="s">
        <v>159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27.75" customHeight="1">
      <c r="A232" s="33" t="s">
        <v>268</v>
      </c>
      <c r="B232" s="19" t="s">
        <v>247</v>
      </c>
      <c r="C232" s="19" t="s">
        <v>40</v>
      </c>
      <c r="D232" s="19" t="s">
        <v>17</v>
      </c>
      <c r="E232" s="19" t="s">
        <v>18</v>
      </c>
      <c r="F232" s="23"/>
      <c r="G232" s="46">
        <f aca="true" t="shared" si="93" ref="G232:T233">G233</f>
        <v>0</v>
      </c>
      <c r="H232" s="46">
        <f t="shared" si="93"/>
        <v>223000</v>
      </c>
      <c r="I232" s="46">
        <f t="shared" si="93"/>
        <v>0</v>
      </c>
      <c r="J232" s="46">
        <f t="shared" si="93"/>
        <v>0</v>
      </c>
      <c r="K232" s="46">
        <f t="shared" si="93"/>
        <v>0</v>
      </c>
      <c r="L232" s="46">
        <f t="shared" si="93"/>
        <v>0</v>
      </c>
      <c r="M232" s="46">
        <f t="shared" si="93"/>
        <v>0</v>
      </c>
      <c r="N232" s="46">
        <f t="shared" si="93"/>
        <v>0</v>
      </c>
      <c r="O232" s="46">
        <f t="shared" si="93"/>
        <v>0</v>
      </c>
      <c r="P232" s="46">
        <f t="shared" si="93"/>
        <v>0</v>
      </c>
      <c r="Q232" s="46">
        <f t="shared" si="93"/>
        <v>0</v>
      </c>
      <c r="R232" s="46">
        <f t="shared" si="93"/>
        <v>0</v>
      </c>
      <c r="S232" s="46">
        <f t="shared" si="93"/>
        <v>0</v>
      </c>
      <c r="T232" s="46">
        <f t="shared" si="93"/>
        <v>0</v>
      </c>
    </row>
    <row r="233" spans="1:20" ht="38.25">
      <c r="A233" s="39" t="s">
        <v>269</v>
      </c>
      <c r="B233" s="16" t="s">
        <v>247</v>
      </c>
      <c r="C233" s="16" t="s">
        <v>40</v>
      </c>
      <c r="D233" s="16" t="s">
        <v>270</v>
      </c>
      <c r="E233" s="16" t="s">
        <v>18</v>
      </c>
      <c r="F233" s="23"/>
      <c r="G233" s="48">
        <f t="shared" si="93"/>
        <v>0</v>
      </c>
      <c r="H233" s="48">
        <f t="shared" si="93"/>
        <v>223000</v>
      </c>
      <c r="I233" s="48">
        <f t="shared" si="93"/>
        <v>0</v>
      </c>
      <c r="J233" s="48">
        <f t="shared" si="93"/>
        <v>0</v>
      </c>
      <c r="K233" s="48">
        <f t="shared" si="93"/>
        <v>0</v>
      </c>
      <c r="L233" s="48">
        <f t="shared" si="93"/>
        <v>0</v>
      </c>
      <c r="M233" s="48">
        <f t="shared" si="93"/>
        <v>0</v>
      </c>
      <c r="N233" s="48">
        <f t="shared" si="93"/>
        <v>0</v>
      </c>
      <c r="O233" s="48">
        <f t="shared" si="93"/>
        <v>0</v>
      </c>
      <c r="P233" s="48">
        <f t="shared" si="93"/>
        <v>0</v>
      </c>
      <c r="Q233" s="48">
        <f t="shared" si="93"/>
        <v>0</v>
      </c>
      <c r="R233" s="48">
        <f t="shared" si="93"/>
        <v>0</v>
      </c>
      <c r="S233" s="48">
        <f t="shared" si="93"/>
        <v>0</v>
      </c>
      <c r="T233" s="48">
        <f t="shared" si="93"/>
        <v>0</v>
      </c>
    </row>
    <row r="234" spans="1:20" ht="12.75">
      <c r="A234" s="30" t="s">
        <v>60</v>
      </c>
      <c r="B234" s="22" t="s">
        <v>247</v>
      </c>
      <c r="C234" s="22" t="s">
        <v>40</v>
      </c>
      <c r="D234" s="22" t="s">
        <v>270</v>
      </c>
      <c r="E234" s="22" t="s">
        <v>61</v>
      </c>
      <c r="F234" s="23"/>
      <c r="G234" s="23"/>
      <c r="H234" s="23">
        <v>223000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t="45">
      <c r="A235" s="33" t="s">
        <v>271</v>
      </c>
      <c r="B235" s="19" t="s">
        <v>247</v>
      </c>
      <c r="C235" s="19" t="s">
        <v>194</v>
      </c>
      <c r="D235" s="19" t="s">
        <v>17</v>
      </c>
      <c r="E235" s="19" t="s">
        <v>18</v>
      </c>
      <c r="F235" s="20">
        <f>SUM(F236)</f>
        <v>675000</v>
      </c>
      <c r="G235" s="20">
        <f>SUM(G236+G238)</f>
        <v>0</v>
      </c>
      <c r="H235" s="20">
        <f>SUM(H236+H238)</f>
        <v>-223000</v>
      </c>
      <c r="I235" s="20">
        <f aca="true" t="shared" si="94" ref="I235:T235">I236</f>
        <v>0</v>
      </c>
      <c r="J235" s="20">
        <f t="shared" si="94"/>
        <v>10000</v>
      </c>
      <c r="K235" s="20">
        <f t="shared" si="94"/>
        <v>0</v>
      </c>
      <c r="L235" s="20">
        <f t="shared" si="94"/>
        <v>0</v>
      </c>
      <c r="M235" s="20">
        <f t="shared" si="94"/>
        <v>0</v>
      </c>
      <c r="N235" s="20">
        <f t="shared" si="94"/>
        <v>0</v>
      </c>
      <c r="O235" s="20">
        <f t="shared" si="94"/>
        <v>0</v>
      </c>
      <c r="P235" s="20">
        <f t="shared" si="94"/>
        <v>0</v>
      </c>
      <c r="Q235" s="20">
        <f t="shared" si="94"/>
        <v>0</v>
      </c>
      <c r="R235" s="20">
        <f t="shared" si="94"/>
        <v>0</v>
      </c>
      <c r="S235" s="20">
        <f t="shared" si="94"/>
        <v>0</v>
      </c>
      <c r="T235" s="20">
        <f t="shared" si="94"/>
        <v>0</v>
      </c>
    </row>
    <row r="236" spans="1:20" ht="23.25" customHeight="1">
      <c r="A236" s="39" t="s">
        <v>269</v>
      </c>
      <c r="B236" s="16" t="s">
        <v>247</v>
      </c>
      <c r="C236" s="16" t="s">
        <v>194</v>
      </c>
      <c r="D236" s="16" t="s">
        <v>270</v>
      </c>
      <c r="E236" s="16" t="s">
        <v>18</v>
      </c>
      <c r="F236" s="17">
        <f>SUM(F237)</f>
        <v>675000</v>
      </c>
      <c r="G236" s="17">
        <f aca="true" t="shared" si="95" ref="G236:T236">SUM(G237)</f>
        <v>0</v>
      </c>
      <c r="H236" s="17">
        <f t="shared" si="95"/>
        <v>-223000</v>
      </c>
      <c r="I236" s="17">
        <f t="shared" si="95"/>
        <v>0</v>
      </c>
      <c r="J236" s="17">
        <f t="shared" si="95"/>
        <v>10000</v>
      </c>
      <c r="K236" s="17">
        <f t="shared" si="95"/>
        <v>0</v>
      </c>
      <c r="L236" s="17">
        <f t="shared" si="95"/>
        <v>0</v>
      </c>
      <c r="M236" s="17">
        <f t="shared" si="95"/>
        <v>0</v>
      </c>
      <c r="N236" s="17">
        <f t="shared" si="95"/>
        <v>0</v>
      </c>
      <c r="O236" s="17">
        <f t="shared" si="95"/>
        <v>0</v>
      </c>
      <c r="P236" s="17">
        <f t="shared" si="95"/>
        <v>0</v>
      </c>
      <c r="Q236" s="17">
        <f t="shared" si="95"/>
        <v>0</v>
      </c>
      <c r="R236" s="17">
        <f t="shared" si="95"/>
        <v>0</v>
      </c>
      <c r="S236" s="17">
        <f t="shared" si="95"/>
        <v>0</v>
      </c>
      <c r="T236" s="17">
        <f t="shared" si="95"/>
        <v>0</v>
      </c>
    </row>
    <row r="237" spans="1:20" ht="16.5" customHeight="1">
      <c r="A237" s="30" t="s">
        <v>60</v>
      </c>
      <c r="B237" s="22" t="s">
        <v>247</v>
      </c>
      <c r="C237" s="22" t="s">
        <v>194</v>
      </c>
      <c r="D237" s="22" t="s">
        <v>270</v>
      </c>
      <c r="E237" s="22" t="s">
        <v>61</v>
      </c>
      <c r="F237" s="23">
        <f>369000+306000</f>
        <v>675000</v>
      </c>
      <c r="G237" s="23"/>
      <c r="H237" s="23">
        <v>-223000</v>
      </c>
      <c r="I237" s="23"/>
      <c r="J237" s="23">
        <v>10000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12.75" hidden="1">
      <c r="A238" s="86" t="s">
        <v>272</v>
      </c>
      <c r="B238" s="47" t="s">
        <v>247</v>
      </c>
      <c r="C238" s="47" t="s">
        <v>194</v>
      </c>
      <c r="D238" s="47" t="s">
        <v>273</v>
      </c>
      <c r="E238" s="47" t="s">
        <v>18</v>
      </c>
      <c r="F238" s="48"/>
      <c r="G238" s="48">
        <f aca="true" t="shared" si="96" ref="G238:T238">G239</f>
        <v>0</v>
      </c>
      <c r="H238" s="48">
        <f t="shared" si="96"/>
        <v>0</v>
      </c>
      <c r="I238" s="48">
        <f t="shared" si="96"/>
        <v>0</v>
      </c>
      <c r="J238" s="48">
        <f t="shared" si="96"/>
        <v>0</v>
      </c>
      <c r="K238" s="48">
        <f t="shared" si="96"/>
        <v>0</v>
      </c>
      <c r="L238" s="48">
        <f t="shared" si="96"/>
        <v>0</v>
      </c>
      <c r="M238" s="48">
        <f t="shared" si="96"/>
        <v>0</v>
      </c>
      <c r="N238" s="48">
        <f t="shared" si="96"/>
        <v>0</v>
      </c>
      <c r="O238" s="48">
        <f t="shared" si="96"/>
        <v>0</v>
      </c>
      <c r="P238" s="48">
        <f t="shared" si="96"/>
        <v>0</v>
      </c>
      <c r="Q238" s="48">
        <f t="shared" si="96"/>
        <v>0</v>
      </c>
      <c r="R238" s="48">
        <f t="shared" si="96"/>
        <v>0</v>
      </c>
      <c r="S238" s="48">
        <f t="shared" si="96"/>
        <v>0</v>
      </c>
      <c r="T238" s="48">
        <f t="shared" si="96"/>
        <v>0</v>
      </c>
    </row>
    <row r="239" spans="1:20" ht="22.5" hidden="1">
      <c r="A239" s="30" t="s">
        <v>269</v>
      </c>
      <c r="B239" s="22" t="s">
        <v>247</v>
      </c>
      <c r="C239" s="22" t="s">
        <v>194</v>
      </c>
      <c r="D239" s="22" t="s">
        <v>273</v>
      </c>
      <c r="E239" s="22" t="s">
        <v>274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12.75">
      <c r="A240" s="24"/>
      <c r="B240" s="22"/>
      <c r="C240" s="22"/>
      <c r="D240" s="22"/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18">
      <c r="A241" s="12" t="s">
        <v>275</v>
      </c>
      <c r="B241" s="54" t="s">
        <v>102</v>
      </c>
      <c r="C241" s="54" t="s">
        <v>16</v>
      </c>
      <c r="D241" s="54" t="s">
        <v>17</v>
      </c>
      <c r="E241" s="54" t="s">
        <v>18</v>
      </c>
      <c r="F241" s="55">
        <f>SUM(F242+F271)</f>
        <v>21678440</v>
      </c>
      <c r="G241" s="55">
        <f>SUM(G242+G271+G274)</f>
        <v>0</v>
      </c>
      <c r="H241" s="55">
        <f>SUM(H242+H271+H274)</f>
        <v>0</v>
      </c>
      <c r="I241" s="55">
        <f aca="true" t="shared" si="97" ref="I241:T241">I242+I271+I278+I283</f>
        <v>0</v>
      </c>
      <c r="J241" s="55">
        <f t="shared" si="97"/>
        <v>86000</v>
      </c>
      <c r="K241" s="55">
        <f t="shared" si="97"/>
        <v>0</v>
      </c>
      <c r="L241" s="55">
        <f t="shared" si="97"/>
        <v>0</v>
      </c>
      <c r="M241" s="55">
        <f t="shared" si="97"/>
        <v>0</v>
      </c>
      <c r="N241" s="55">
        <f t="shared" si="97"/>
        <v>0</v>
      </c>
      <c r="O241" s="55">
        <f t="shared" si="97"/>
        <v>0</v>
      </c>
      <c r="P241" s="55">
        <f t="shared" si="97"/>
        <v>0</v>
      </c>
      <c r="Q241" s="55">
        <f t="shared" si="97"/>
        <v>0</v>
      </c>
      <c r="R241" s="55">
        <f t="shared" si="97"/>
        <v>0</v>
      </c>
      <c r="S241" s="55">
        <f t="shared" si="97"/>
        <v>0</v>
      </c>
      <c r="T241" s="55">
        <f t="shared" si="97"/>
        <v>0</v>
      </c>
    </row>
    <row r="242" spans="1:20" ht="30">
      <c r="A242" s="82" t="s">
        <v>276</v>
      </c>
      <c r="B242" s="19" t="s">
        <v>102</v>
      </c>
      <c r="C242" s="19" t="s">
        <v>15</v>
      </c>
      <c r="D242" s="19" t="s">
        <v>17</v>
      </c>
      <c r="E242" s="19" t="s">
        <v>18</v>
      </c>
      <c r="F242" s="20">
        <f>SUM(F243+F248+F250+F252+F254+F259)</f>
        <v>21303440</v>
      </c>
      <c r="G242" s="20">
        <f>SUM(G243+G248+G250+G252+G254+G259+G257)</f>
        <v>0</v>
      </c>
      <c r="H242" s="20">
        <f>SUM(H243+H248+H250+H252+H254+H259+H257)</f>
        <v>0</v>
      </c>
      <c r="I242" s="20">
        <f aca="true" t="shared" si="98" ref="I242:T242">I243+I245+I249+I251+I258+I260+I262+I264+I266+I268</f>
        <v>0</v>
      </c>
      <c r="J242" s="20">
        <f t="shared" si="98"/>
        <v>0</v>
      </c>
      <c r="K242" s="20">
        <f t="shared" si="98"/>
        <v>0</v>
      </c>
      <c r="L242" s="20">
        <f t="shared" si="98"/>
        <v>0</v>
      </c>
      <c r="M242" s="20">
        <f t="shared" si="98"/>
        <v>0</v>
      </c>
      <c r="N242" s="20">
        <f t="shared" si="98"/>
        <v>0</v>
      </c>
      <c r="O242" s="20">
        <f t="shared" si="98"/>
        <v>0</v>
      </c>
      <c r="P242" s="20">
        <f t="shared" si="98"/>
        <v>0</v>
      </c>
      <c r="Q242" s="20">
        <f t="shared" si="98"/>
        <v>0</v>
      </c>
      <c r="R242" s="20">
        <f t="shared" si="98"/>
        <v>0</v>
      </c>
      <c r="S242" s="20">
        <f t="shared" si="98"/>
        <v>0</v>
      </c>
      <c r="T242" s="20">
        <f t="shared" si="98"/>
        <v>0</v>
      </c>
    </row>
    <row r="243" spans="1:20" ht="25.5">
      <c r="A243" s="87" t="s">
        <v>277</v>
      </c>
      <c r="B243" s="16" t="s">
        <v>102</v>
      </c>
      <c r="C243" s="16" t="s">
        <v>15</v>
      </c>
      <c r="D243" s="16" t="s">
        <v>278</v>
      </c>
      <c r="E243" s="16" t="s">
        <v>18</v>
      </c>
      <c r="F243" s="17">
        <f>SUM(F244:F247)</f>
        <v>16598364</v>
      </c>
      <c r="G243" s="17">
        <f>SUM(G244:G247)</f>
        <v>0</v>
      </c>
      <c r="H243" s="17">
        <f>SUM(H244:H247)</f>
        <v>0</v>
      </c>
      <c r="I243" s="17">
        <f aca="true" t="shared" si="99" ref="I243:T243">I244</f>
        <v>0</v>
      </c>
      <c r="J243" s="17">
        <f t="shared" si="99"/>
        <v>0</v>
      </c>
      <c r="K243" s="17">
        <f t="shared" si="99"/>
        <v>0</v>
      </c>
      <c r="L243" s="17">
        <f t="shared" si="99"/>
        <v>0</v>
      </c>
      <c r="M243" s="17">
        <f t="shared" si="99"/>
        <v>0</v>
      </c>
      <c r="N243" s="17">
        <f t="shared" si="99"/>
        <v>0</v>
      </c>
      <c r="O243" s="17">
        <f t="shared" si="99"/>
        <v>0</v>
      </c>
      <c r="P243" s="17">
        <f t="shared" si="99"/>
        <v>0</v>
      </c>
      <c r="Q243" s="17">
        <f t="shared" si="99"/>
        <v>0</v>
      </c>
      <c r="R243" s="17">
        <f t="shared" si="99"/>
        <v>0</v>
      </c>
      <c r="S243" s="17">
        <f t="shared" si="99"/>
        <v>0</v>
      </c>
      <c r="T243" s="17">
        <f t="shared" si="99"/>
        <v>0</v>
      </c>
    </row>
    <row r="244" spans="1:20" ht="25.5">
      <c r="A244" s="39" t="s">
        <v>211</v>
      </c>
      <c r="B244" s="22" t="s">
        <v>102</v>
      </c>
      <c r="C244" s="22" t="s">
        <v>15</v>
      </c>
      <c r="D244" s="22" t="s">
        <v>278</v>
      </c>
      <c r="E244" s="22" t="s">
        <v>212</v>
      </c>
      <c r="F244" s="23">
        <f>15532364+1409000+72000-204000-311000+100000</f>
        <v>16598364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51">
      <c r="A245" s="32" t="s">
        <v>279</v>
      </c>
      <c r="B245" s="22" t="s">
        <v>102</v>
      </c>
      <c r="C245" s="22" t="s">
        <v>15</v>
      </c>
      <c r="D245" s="22" t="s">
        <v>280</v>
      </c>
      <c r="E245" s="22" t="s">
        <v>18</v>
      </c>
      <c r="F245" s="23"/>
      <c r="G245" s="23"/>
      <c r="H245" s="23"/>
      <c r="I245" s="23">
        <f aca="true" t="shared" si="100" ref="I245:T245">I248</f>
        <v>0</v>
      </c>
      <c r="J245" s="23">
        <f t="shared" si="100"/>
        <v>0</v>
      </c>
      <c r="K245" s="23">
        <f t="shared" si="100"/>
        <v>0</v>
      </c>
      <c r="L245" s="23">
        <f t="shared" si="100"/>
        <v>0</v>
      </c>
      <c r="M245" s="23">
        <f t="shared" si="100"/>
        <v>0</v>
      </c>
      <c r="N245" s="23">
        <f t="shared" si="100"/>
        <v>0</v>
      </c>
      <c r="O245" s="23">
        <f t="shared" si="100"/>
        <v>0</v>
      </c>
      <c r="P245" s="23">
        <f t="shared" si="100"/>
        <v>0</v>
      </c>
      <c r="Q245" s="23">
        <f t="shared" si="100"/>
        <v>0</v>
      </c>
      <c r="R245" s="23">
        <f t="shared" si="100"/>
        <v>0</v>
      </c>
      <c r="S245" s="23">
        <f t="shared" si="100"/>
        <v>0</v>
      </c>
      <c r="T245" s="23">
        <f t="shared" si="100"/>
        <v>0</v>
      </c>
    </row>
    <row r="246" spans="1:20" ht="3" customHeight="1" hidden="1">
      <c r="A246" s="24" t="s">
        <v>281</v>
      </c>
      <c r="B246" s="22" t="s">
        <v>102</v>
      </c>
      <c r="C246" s="22" t="s">
        <v>15</v>
      </c>
      <c r="D246" s="22" t="s">
        <v>278</v>
      </c>
      <c r="E246" s="22" t="s">
        <v>282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24" hidden="1">
      <c r="A247" s="24" t="s">
        <v>283</v>
      </c>
      <c r="B247" s="22" t="s">
        <v>102</v>
      </c>
      <c r="C247" s="22" t="s">
        <v>15</v>
      </c>
      <c r="D247" s="22" t="s">
        <v>278</v>
      </c>
      <c r="E247" s="22" t="s">
        <v>284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12.75">
      <c r="A248" s="40" t="s">
        <v>138</v>
      </c>
      <c r="B248" s="16" t="s">
        <v>102</v>
      </c>
      <c r="C248" s="16" t="s">
        <v>15</v>
      </c>
      <c r="D248" s="16" t="s">
        <v>280</v>
      </c>
      <c r="E248" s="16" t="s">
        <v>139</v>
      </c>
      <c r="F248" s="17">
        <f>SUM(F249)</f>
        <v>732076</v>
      </c>
      <c r="G248" s="17">
        <f>SUM(G249)</f>
        <v>0</v>
      </c>
      <c r="H248" s="17">
        <f>SUM(H249)</f>
        <v>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29.25" customHeight="1">
      <c r="A249" s="32" t="s">
        <v>227</v>
      </c>
      <c r="B249" s="22" t="s">
        <v>102</v>
      </c>
      <c r="C249" s="22" t="s">
        <v>15</v>
      </c>
      <c r="D249" s="22" t="s">
        <v>228</v>
      </c>
      <c r="E249" s="22" t="s">
        <v>18</v>
      </c>
      <c r="F249" s="23">
        <f>669076+32000+31000</f>
        <v>732076</v>
      </c>
      <c r="G249" s="23"/>
      <c r="H249" s="23"/>
      <c r="I249" s="23">
        <f aca="true" t="shared" si="101" ref="I249:T249">I250</f>
        <v>0</v>
      </c>
      <c r="J249" s="23">
        <f t="shared" si="101"/>
        <v>0</v>
      </c>
      <c r="K249" s="23">
        <f t="shared" si="101"/>
        <v>0</v>
      </c>
      <c r="L249" s="23">
        <f t="shared" si="101"/>
        <v>0</v>
      </c>
      <c r="M249" s="23">
        <f t="shared" si="101"/>
        <v>0</v>
      </c>
      <c r="N249" s="23">
        <f t="shared" si="101"/>
        <v>0</v>
      </c>
      <c r="O249" s="23">
        <f t="shared" si="101"/>
        <v>0</v>
      </c>
      <c r="P249" s="23">
        <f t="shared" si="101"/>
        <v>0</v>
      </c>
      <c r="Q249" s="23">
        <f t="shared" si="101"/>
        <v>0</v>
      </c>
      <c r="R249" s="23">
        <f t="shared" si="101"/>
        <v>0</v>
      </c>
      <c r="S249" s="23">
        <f t="shared" si="101"/>
        <v>0</v>
      </c>
      <c r="T249" s="23">
        <f t="shared" si="101"/>
        <v>0</v>
      </c>
    </row>
    <row r="250" spans="1:20" ht="15" customHeight="1">
      <c r="A250" s="40" t="s">
        <v>52</v>
      </c>
      <c r="B250" s="16" t="s">
        <v>102</v>
      </c>
      <c r="C250" s="16" t="s">
        <v>15</v>
      </c>
      <c r="D250" s="16" t="s">
        <v>228</v>
      </c>
      <c r="E250" s="16" t="s">
        <v>53</v>
      </c>
      <c r="F250" s="17">
        <f>SUM(F251)</f>
        <v>3362000</v>
      </c>
      <c r="G250" s="17">
        <f>SUM(G251)</f>
        <v>0</v>
      </c>
      <c r="H250" s="17">
        <f>SUM(H251)</f>
        <v>0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33.75">
      <c r="A251" s="86" t="s">
        <v>238</v>
      </c>
      <c r="B251" s="22" t="s">
        <v>102</v>
      </c>
      <c r="C251" s="22" t="s">
        <v>15</v>
      </c>
      <c r="D251" s="22" t="s">
        <v>285</v>
      </c>
      <c r="E251" s="22" t="s">
        <v>18</v>
      </c>
      <c r="F251" s="23">
        <f>3145000+32000+185000</f>
        <v>3362000</v>
      </c>
      <c r="G251" s="23"/>
      <c r="H251" s="23"/>
      <c r="I251" s="23">
        <f aca="true" t="shared" si="102" ref="I251:T251">I257</f>
        <v>0</v>
      </c>
      <c r="J251" s="23">
        <f t="shared" si="102"/>
        <v>0</v>
      </c>
      <c r="K251" s="23">
        <f t="shared" si="102"/>
        <v>0</v>
      </c>
      <c r="L251" s="23">
        <f t="shared" si="102"/>
        <v>0</v>
      </c>
      <c r="M251" s="23">
        <f t="shared" si="102"/>
        <v>0</v>
      </c>
      <c r="N251" s="23">
        <f t="shared" si="102"/>
        <v>0</v>
      </c>
      <c r="O251" s="23">
        <f t="shared" si="102"/>
        <v>0</v>
      </c>
      <c r="P251" s="23">
        <f t="shared" si="102"/>
        <v>0</v>
      </c>
      <c r="Q251" s="23">
        <f t="shared" si="102"/>
        <v>0</v>
      </c>
      <c r="R251" s="23">
        <f t="shared" si="102"/>
        <v>0</v>
      </c>
      <c r="S251" s="23">
        <f t="shared" si="102"/>
        <v>0</v>
      </c>
      <c r="T251" s="23">
        <f t="shared" si="102"/>
        <v>0</v>
      </c>
    </row>
    <row r="252" spans="1:20" ht="0.75" customHeight="1">
      <c r="A252" s="40" t="s">
        <v>286</v>
      </c>
      <c r="B252" s="16" t="s">
        <v>102</v>
      </c>
      <c r="C252" s="16" t="s">
        <v>15</v>
      </c>
      <c r="D252" s="16" t="s">
        <v>287</v>
      </c>
      <c r="E252" s="16" t="s">
        <v>18</v>
      </c>
      <c r="F252" s="17">
        <f aca="true" t="shared" si="103" ref="F252:T252">SUM(F253)</f>
        <v>0</v>
      </c>
      <c r="G252" s="17">
        <f t="shared" si="103"/>
        <v>0</v>
      </c>
      <c r="H252" s="17">
        <f t="shared" si="103"/>
        <v>0</v>
      </c>
      <c r="I252" s="17">
        <f t="shared" si="103"/>
        <v>0</v>
      </c>
      <c r="J252" s="17">
        <f t="shared" si="103"/>
        <v>0</v>
      </c>
      <c r="K252" s="17">
        <f t="shared" si="103"/>
        <v>0</v>
      </c>
      <c r="L252" s="17">
        <f t="shared" si="103"/>
        <v>0</v>
      </c>
      <c r="M252" s="17">
        <f t="shared" si="103"/>
        <v>0</v>
      </c>
      <c r="N252" s="17">
        <f t="shared" si="103"/>
        <v>0</v>
      </c>
      <c r="O252" s="17">
        <f t="shared" si="103"/>
        <v>0</v>
      </c>
      <c r="P252" s="17">
        <f t="shared" si="103"/>
        <v>0</v>
      </c>
      <c r="Q252" s="17">
        <f t="shared" si="103"/>
        <v>0</v>
      </c>
      <c r="R252" s="17">
        <f t="shared" si="103"/>
        <v>0</v>
      </c>
      <c r="S252" s="17">
        <f t="shared" si="103"/>
        <v>0</v>
      </c>
      <c r="T252" s="17">
        <f t="shared" si="103"/>
        <v>0</v>
      </c>
    </row>
    <row r="253" spans="1:20" ht="12.75" hidden="1">
      <c r="A253" s="57" t="s">
        <v>288</v>
      </c>
      <c r="B253" s="22" t="s">
        <v>102</v>
      </c>
      <c r="C253" s="22" t="s">
        <v>15</v>
      </c>
      <c r="D253" s="22" t="s">
        <v>287</v>
      </c>
      <c r="E253" s="22" t="s">
        <v>289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2.5" hidden="1">
      <c r="A254" s="40" t="s">
        <v>290</v>
      </c>
      <c r="B254" s="16" t="s">
        <v>102</v>
      </c>
      <c r="C254" s="16" t="s">
        <v>15</v>
      </c>
      <c r="D254" s="16" t="s">
        <v>291</v>
      </c>
      <c r="E254" s="16" t="s">
        <v>18</v>
      </c>
      <c r="F254" s="17">
        <f>SUM(F255:F256)</f>
        <v>0</v>
      </c>
      <c r="G254" s="17">
        <f>SUM(G255:G256)</f>
        <v>0</v>
      </c>
      <c r="H254" s="17">
        <f>SUM(H255:H256)</f>
        <v>0</v>
      </c>
      <c r="I254" s="17">
        <f>SUM(I255:I256)</f>
        <v>0</v>
      </c>
      <c r="J254" s="17">
        <f aca="true" t="shared" si="104" ref="J254:T254">SUM(J255:J256)</f>
        <v>0</v>
      </c>
      <c r="K254" s="17">
        <f t="shared" si="104"/>
        <v>0</v>
      </c>
      <c r="L254" s="17">
        <f t="shared" si="104"/>
        <v>0</v>
      </c>
      <c r="M254" s="17">
        <f t="shared" si="104"/>
        <v>0</v>
      </c>
      <c r="N254" s="17">
        <f t="shared" si="104"/>
        <v>0</v>
      </c>
      <c r="O254" s="17">
        <f t="shared" si="104"/>
        <v>0</v>
      </c>
      <c r="P254" s="17">
        <f t="shared" si="104"/>
        <v>0</v>
      </c>
      <c r="Q254" s="17">
        <f t="shared" si="104"/>
        <v>0</v>
      </c>
      <c r="R254" s="17">
        <f t="shared" si="104"/>
        <v>0</v>
      </c>
      <c r="S254" s="17">
        <f t="shared" si="104"/>
        <v>0</v>
      </c>
      <c r="T254" s="17">
        <f t="shared" si="104"/>
        <v>0</v>
      </c>
    </row>
    <row r="255" spans="1:20" ht="24" hidden="1">
      <c r="A255" s="24" t="s">
        <v>281</v>
      </c>
      <c r="B255" s="22" t="s">
        <v>102</v>
      </c>
      <c r="C255" s="22" t="s">
        <v>15</v>
      </c>
      <c r="D255" s="22" t="s">
        <v>291</v>
      </c>
      <c r="E255" s="22" t="s">
        <v>282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t="24" hidden="1">
      <c r="A256" s="24" t="s">
        <v>283</v>
      </c>
      <c r="B256" s="22" t="s">
        <v>102</v>
      </c>
      <c r="C256" s="22" t="s">
        <v>15</v>
      </c>
      <c r="D256" s="22" t="s">
        <v>291</v>
      </c>
      <c r="E256" s="22" t="s">
        <v>284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t="12.75">
      <c r="A257" s="38" t="s">
        <v>60</v>
      </c>
      <c r="B257" s="47" t="s">
        <v>102</v>
      </c>
      <c r="C257" s="47" t="s">
        <v>15</v>
      </c>
      <c r="D257" s="47" t="s">
        <v>285</v>
      </c>
      <c r="E257" s="47" t="s">
        <v>61</v>
      </c>
      <c r="F257" s="48"/>
      <c r="G257" s="48">
        <f>G258</f>
        <v>0</v>
      </c>
      <c r="H257" s="48">
        <f>H258</f>
        <v>0</v>
      </c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</row>
    <row r="258" spans="1:20" ht="20.25" customHeight="1">
      <c r="A258" s="24" t="s">
        <v>292</v>
      </c>
      <c r="B258" s="22" t="s">
        <v>102</v>
      </c>
      <c r="C258" s="22" t="s">
        <v>15</v>
      </c>
      <c r="D258" s="22" t="s">
        <v>293</v>
      </c>
      <c r="E258" s="22" t="s">
        <v>18</v>
      </c>
      <c r="F258" s="23"/>
      <c r="G258" s="23"/>
      <c r="H258" s="23"/>
      <c r="I258" s="23">
        <f aca="true" t="shared" si="105" ref="I258:T258">I259</f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</row>
    <row r="259" spans="1:20" ht="12.75">
      <c r="A259" s="38" t="s">
        <v>60</v>
      </c>
      <c r="B259" s="16" t="s">
        <v>102</v>
      </c>
      <c r="C259" s="16" t="s">
        <v>15</v>
      </c>
      <c r="D259" s="16" t="s">
        <v>293</v>
      </c>
      <c r="E259" s="16" t="s">
        <v>61</v>
      </c>
      <c r="F259" s="17">
        <f>SUM(F260)</f>
        <v>611000</v>
      </c>
      <c r="G259" s="17">
        <f>SUM(G260)</f>
        <v>0</v>
      </c>
      <c r="H259" s="17">
        <f>SUM(H260)</f>
        <v>0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>
      <c r="A260" s="24" t="s">
        <v>294</v>
      </c>
      <c r="B260" s="22" t="s">
        <v>102</v>
      </c>
      <c r="C260" s="22" t="s">
        <v>15</v>
      </c>
      <c r="D260" s="22" t="s">
        <v>295</v>
      </c>
      <c r="E260" s="22" t="s">
        <v>18</v>
      </c>
      <c r="F260" s="23">
        <v>611000</v>
      </c>
      <c r="G260" s="23"/>
      <c r="H260" s="23"/>
      <c r="I260" s="23">
        <f aca="true" t="shared" si="106" ref="I260:T260">I261</f>
        <v>0</v>
      </c>
      <c r="J260" s="23">
        <f t="shared" si="106"/>
        <v>0</v>
      </c>
      <c r="K260" s="23">
        <f t="shared" si="106"/>
        <v>0</v>
      </c>
      <c r="L260" s="23">
        <f t="shared" si="106"/>
        <v>0</v>
      </c>
      <c r="M260" s="23">
        <f t="shared" si="106"/>
        <v>0</v>
      </c>
      <c r="N260" s="23">
        <f t="shared" si="106"/>
        <v>0</v>
      </c>
      <c r="O260" s="23">
        <f t="shared" si="106"/>
        <v>0</v>
      </c>
      <c r="P260" s="23">
        <f t="shared" si="106"/>
        <v>0</v>
      </c>
      <c r="Q260" s="23">
        <f t="shared" si="106"/>
        <v>0</v>
      </c>
      <c r="R260" s="23">
        <f t="shared" si="106"/>
        <v>0</v>
      </c>
      <c r="S260" s="23">
        <f t="shared" si="106"/>
        <v>0</v>
      </c>
      <c r="T260" s="23">
        <f t="shared" si="106"/>
        <v>0</v>
      </c>
    </row>
    <row r="261" spans="1:20" ht="12.75">
      <c r="A261" s="24" t="s">
        <v>60</v>
      </c>
      <c r="B261" s="22" t="s">
        <v>102</v>
      </c>
      <c r="C261" s="22" t="s">
        <v>15</v>
      </c>
      <c r="D261" s="22" t="s">
        <v>295</v>
      </c>
      <c r="E261" s="22" t="s">
        <v>61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12.75">
      <c r="A262" s="24" t="s">
        <v>296</v>
      </c>
      <c r="B262" s="22" t="s">
        <v>102</v>
      </c>
      <c r="C262" s="22" t="s">
        <v>15</v>
      </c>
      <c r="D262" s="22" t="s">
        <v>297</v>
      </c>
      <c r="E262" s="22" t="s">
        <v>18</v>
      </c>
      <c r="F262" s="23"/>
      <c r="G262" s="23"/>
      <c r="H262" s="23"/>
      <c r="I262" s="23">
        <f aca="true" t="shared" si="107" ref="I262:T262">I263</f>
        <v>0</v>
      </c>
      <c r="J262" s="23">
        <f t="shared" si="107"/>
        <v>0</v>
      </c>
      <c r="K262" s="23">
        <f t="shared" si="107"/>
        <v>0</v>
      </c>
      <c r="L262" s="23">
        <f t="shared" si="107"/>
        <v>0</v>
      </c>
      <c r="M262" s="23">
        <f t="shared" si="107"/>
        <v>0</v>
      </c>
      <c r="N262" s="23">
        <f t="shared" si="107"/>
        <v>0</v>
      </c>
      <c r="O262" s="23">
        <f t="shared" si="107"/>
        <v>0</v>
      </c>
      <c r="P262" s="23">
        <f t="shared" si="107"/>
        <v>0</v>
      </c>
      <c r="Q262" s="23">
        <f t="shared" si="107"/>
        <v>0</v>
      </c>
      <c r="R262" s="23">
        <f t="shared" si="107"/>
        <v>0</v>
      </c>
      <c r="S262" s="23">
        <f t="shared" si="107"/>
        <v>0</v>
      </c>
      <c r="T262" s="23">
        <f t="shared" si="107"/>
        <v>0</v>
      </c>
    </row>
    <row r="263" spans="1:20" ht="12.75">
      <c r="A263" s="24" t="s">
        <v>60</v>
      </c>
      <c r="B263" s="22" t="s">
        <v>102</v>
      </c>
      <c r="C263" s="22" t="s">
        <v>15</v>
      </c>
      <c r="D263" s="22" t="s">
        <v>297</v>
      </c>
      <c r="E263" s="22" t="s">
        <v>61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t="24">
      <c r="A264" s="24" t="s">
        <v>298</v>
      </c>
      <c r="B264" s="22" t="s">
        <v>102</v>
      </c>
      <c r="C264" s="22" t="s">
        <v>15</v>
      </c>
      <c r="D264" s="22" t="s">
        <v>299</v>
      </c>
      <c r="E264" s="22" t="s">
        <v>18</v>
      </c>
      <c r="F264" s="23"/>
      <c r="G264" s="23"/>
      <c r="H264" s="23"/>
      <c r="I264" s="23">
        <f aca="true" t="shared" si="108" ref="I264:T264">I265</f>
        <v>0</v>
      </c>
      <c r="J264" s="23">
        <f t="shared" si="108"/>
        <v>0</v>
      </c>
      <c r="K264" s="23">
        <f t="shared" si="108"/>
        <v>0</v>
      </c>
      <c r="L264" s="23">
        <f t="shared" si="108"/>
        <v>0</v>
      </c>
      <c r="M264" s="23">
        <f t="shared" si="108"/>
        <v>0</v>
      </c>
      <c r="N264" s="23">
        <f t="shared" si="108"/>
        <v>0</v>
      </c>
      <c r="O264" s="23">
        <f t="shared" si="108"/>
        <v>0</v>
      </c>
      <c r="P264" s="23">
        <f t="shared" si="108"/>
        <v>0</v>
      </c>
      <c r="Q264" s="23">
        <f t="shared" si="108"/>
        <v>0</v>
      </c>
      <c r="R264" s="23">
        <f t="shared" si="108"/>
        <v>0</v>
      </c>
      <c r="S264" s="23">
        <f t="shared" si="108"/>
        <v>0</v>
      </c>
      <c r="T264" s="23">
        <f t="shared" si="108"/>
        <v>0</v>
      </c>
    </row>
    <row r="265" spans="1:20" ht="12.75">
      <c r="A265" s="24" t="s">
        <v>60</v>
      </c>
      <c r="B265" s="22" t="s">
        <v>102</v>
      </c>
      <c r="C265" s="22" t="s">
        <v>15</v>
      </c>
      <c r="D265" s="22" t="s">
        <v>299</v>
      </c>
      <c r="E265" s="22" t="s">
        <v>61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t="12.75">
      <c r="A266" s="24" t="s">
        <v>300</v>
      </c>
      <c r="B266" s="22" t="s">
        <v>102</v>
      </c>
      <c r="C266" s="22" t="s">
        <v>15</v>
      </c>
      <c r="D266" s="22" t="s">
        <v>301</v>
      </c>
      <c r="E266" s="22" t="s">
        <v>18</v>
      </c>
      <c r="F266" s="23"/>
      <c r="G266" s="23"/>
      <c r="H266" s="23"/>
      <c r="I266" s="23">
        <f aca="true" t="shared" si="109" ref="I266:T266">I267</f>
        <v>0</v>
      </c>
      <c r="J266" s="23">
        <f t="shared" si="109"/>
        <v>0</v>
      </c>
      <c r="K266" s="23">
        <f t="shared" si="109"/>
        <v>0</v>
      </c>
      <c r="L266" s="23">
        <f t="shared" si="109"/>
        <v>0</v>
      </c>
      <c r="M266" s="23">
        <f t="shared" si="109"/>
        <v>0</v>
      </c>
      <c r="N266" s="23">
        <f t="shared" si="109"/>
        <v>0</v>
      </c>
      <c r="O266" s="23">
        <f t="shared" si="109"/>
        <v>0</v>
      </c>
      <c r="P266" s="23">
        <f t="shared" si="109"/>
        <v>0</v>
      </c>
      <c r="Q266" s="23">
        <f t="shared" si="109"/>
        <v>0</v>
      </c>
      <c r="R266" s="23">
        <f t="shared" si="109"/>
        <v>0</v>
      </c>
      <c r="S266" s="23">
        <f t="shared" si="109"/>
        <v>0</v>
      </c>
      <c r="T266" s="23">
        <f t="shared" si="109"/>
        <v>0</v>
      </c>
    </row>
    <row r="267" spans="1:20" ht="12.75">
      <c r="A267" s="24" t="s">
        <v>60</v>
      </c>
      <c r="B267" s="22" t="s">
        <v>102</v>
      </c>
      <c r="C267" s="22" t="s">
        <v>15</v>
      </c>
      <c r="D267" s="22" t="s">
        <v>301</v>
      </c>
      <c r="E267" s="22" t="s">
        <v>61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t="24">
      <c r="A268" s="24" t="s">
        <v>302</v>
      </c>
      <c r="B268" s="22" t="s">
        <v>102</v>
      </c>
      <c r="C268" s="22" t="s">
        <v>15</v>
      </c>
      <c r="D268" s="22" t="s">
        <v>303</v>
      </c>
      <c r="E268" s="22" t="s">
        <v>18</v>
      </c>
      <c r="F268" s="23"/>
      <c r="G268" s="23"/>
      <c r="H268" s="23"/>
      <c r="I268" s="23">
        <f aca="true" t="shared" si="110" ref="I268:T268">I269</f>
        <v>0</v>
      </c>
      <c r="J268" s="23">
        <f t="shared" si="110"/>
        <v>0</v>
      </c>
      <c r="K268" s="23">
        <f t="shared" si="110"/>
        <v>0</v>
      </c>
      <c r="L268" s="23">
        <f t="shared" si="110"/>
        <v>0</v>
      </c>
      <c r="M268" s="23">
        <f t="shared" si="110"/>
        <v>0</v>
      </c>
      <c r="N268" s="23">
        <f t="shared" si="110"/>
        <v>0</v>
      </c>
      <c r="O268" s="23">
        <f t="shared" si="110"/>
        <v>0</v>
      </c>
      <c r="P268" s="23">
        <f t="shared" si="110"/>
        <v>0</v>
      </c>
      <c r="Q268" s="23">
        <f t="shared" si="110"/>
        <v>0</v>
      </c>
      <c r="R268" s="23">
        <f t="shared" si="110"/>
        <v>0</v>
      </c>
      <c r="S268" s="23">
        <f t="shared" si="110"/>
        <v>0</v>
      </c>
      <c r="T268" s="23">
        <f t="shared" si="110"/>
        <v>0</v>
      </c>
    </row>
    <row r="269" spans="1:20" ht="12.75">
      <c r="A269" s="24" t="s">
        <v>60</v>
      </c>
      <c r="B269" s="22" t="s">
        <v>102</v>
      </c>
      <c r="C269" s="22" t="s">
        <v>15</v>
      </c>
      <c r="D269" s="22" t="s">
        <v>303</v>
      </c>
      <c r="E269" s="22" t="s">
        <v>61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t="12.75">
      <c r="A270" s="24"/>
      <c r="B270" s="22"/>
      <c r="C270" s="22"/>
      <c r="D270" s="22"/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15">
      <c r="A271" s="82" t="s">
        <v>304</v>
      </c>
      <c r="B271" s="19" t="s">
        <v>102</v>
      </c>
      <c r="C271" s="19" t="s">
        <v>20</v>
      </c>
      <c r="D271" s="19" t="s">
        <v>17</v>
      </c>
      <c r="E271" s="19" t="s">
        <v>18</v>
      </c>
      <c r="F271" s="20">
        <f aca="true" t="shared" si="111" ref="F271:T272">SUM(F272)</f>
        <v>375000</v>
      </c>
      <c r="G271" s="20">
        <f t="shared" si="111"/>
        <v>0</v>
      </c>
      <c r="H271" s="20">
        <f t="shared" si="111"/>
        <v>0</v>
      </c>
      <c r="I271" s="20">
        <f t="shared" si="111"/>
        <v>0</v>
      </c>
      <c r="J271" s="20">
        <f t="shared" si="111"/>
        <v>82000</v>
      </c>
      <c r="K271" s="20">
        <f t="shared" si="111"/>
        <v>0</v>
      </c>
      <c r="L271" s="20">
        <f t="shared" si="111"/>
        <v>0</v>
      </c>
      <c r="M271" s="20">
        <f t="shared" si="111"/>
        <v>0</v>
      </c>
      <c r="N271" s="20">
        <f t="shared" si="111"/>
        <v>0</v>
      </c>
      <c r="O271" s="20">
        <f t="shared" si="111"/>
        <v>0</v>
      </c>
      <c r="P271" s="20">
        <f t="shared" si="111"/>
        <v>0</v>
      </c>
      <c r="Q271" s="20">
        <f t="shared" si="111"/>
        <v>0</v>
      </c>
      <c r="R271" s="20">
        <f t="shared" si="111"/>
        <v>0</v>
      </c>
      <c r="S271" s="20">
        <f t="shared" si="111"/>
        <v>0</v>
      </c>
      <c r="T271" s="20">
        <f t="shared" si="111"/>
        <v>0</v>
      </c>
    </row>
    <row r="272" spans="1:20" ht="25.5">
      <c r="A272" s="39" t="s">
        <v>305</v>
      </c>
      <c r="B272" s="16" t="s">
        <v>102</v>
      </c>
      <c r="C272" s="16" t="s">
        <v>20</v>
      </c>
      <c r="D272" s="16" t="s">
        <v>306</v>
      </c>
      <c r="E272" s="16" t="s">
        <v>18</v>
      </c>
      <c r="F272" s="17">
        <f t="shared" si="111"/>
        <v>375000</v>
      </c>
      <c r="G272" s="17">
        <f t="shared" si="111"/>
        <v>0</v>
      </c>
      <c r="H272" s="17">
        <f t="shared" si="111"/>
        <v>0</v>
      </c>
      <c r="I272" s="17">
        <f t="shared" si="111"/>
        <v>0</v>
      </c>
      <c r="J272" s="17">
        <f t="shared" si="111"/>
        <v>82000</v>
      </c>
      <c r="K272" s="17">
        <f t="shared" si="111"/>
        <v>0</v>
      </c>
      <c r="L272" s="17">
        <f t="shared" si="111"/>
        <v>0</v>
      </c>
      <c r="M272" s="17">
        <f t="shared" si="111"/>
        <v>0</v>
      </c>
      <c r="N272" s="17">
        <f t="shared" si="111"/>
        <v>0</v>
      </c>
      <c r="O272" s="17">
        <f t="shared" si="111"/>
        <v>0</v>
      </c>
      <c r="P272" s="17">
        <f t="shared" si="111"/>
        <v>0</v>
      </c>
      <c r="Q272" s="17">
        <f t="shared" si="111"/>
        <v>0</v>
      </c>
      <c r="R272" s="17">
        <f t="shared" si="111"/>
        <v>0</v>
      </c>
      <c r="S272" s="17">
        <f t="shared" si="111"/>
        <v>0</v>
      </c>
      <c r="T272" s="17">
        <f t="shared" si="111"/>
        <v>0</v>
      </c>
    </row>
    <row r="273" spans="1:20" ht="25.5">
      <c r="A273" s="39" t="s">
        <v>211</v>
      </c>
      <c r="B273" s="22" t="s">
        <v>102</v>
      </c>
      <c r="C273" s="22" t="s">
        <v>20</v>
      </c>
      <c r="D273" s="22" t="s">
        <v>306</v>
      </c>
      <c r="E273" s="22" t="s">
        <v>212</v>
      </c>
      <c r="F273" s="23">
        <v>375000</v>
      </c>
      <c r="G273" s="23"/>
      <c r="H273" s="23"/>
      <c r="I273" s="23"/>
      <c r="J273" s="23">
        <v>82000</v>
      </c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31.5" hidden="1">
      <c r="A274" s="80" t="s">
        <v>307</v>
      </c>
      <c r="B274" s="45" t="s">
        <v>102</v>
      </c>
      <c r="C274" s="45" t="s">
        <v>37</v>
      </c>
      <c r="D274" s="45" t="s">
        <v>17</v>
      </c>
      <c r="E274" s="45" t="s">
        <v>18</v>
      </c>
      <c r="F274" s="46"/>
      <c r="G274" s="46">
        <f aca="true" t="shared" si="112" ref="G274:T275">G275</f>
        <v>0</v>
      </c>
      <c r="H274" s="46">
        <f t="shared" si="112"/>
        <v>0</v>
      </c>
      <c r="I274" s="46">
        <f t="shared" si="112"/>
        <v>0</v>
      </c>
      <c r="J274" s="46">
        <f t="shared" si="112"/>
        <v>0</v>
      </c>
      <c r="K274" s="46">
        <f t="shared" si="112"/>
        <v>0</v>
      </c>
      <c r="L274" s="46">
        <f t="shared" si="112"/>
        <v>0</v>
      </c>
      <c r="M274" s="46">
        <f t="shared" si="112"/>
        <v>0</v>
      </c>
      <c r="N274" s="46">
        <f t="shared" si="112"/>
        <v>0</v>
      </c>
      <c r="O274" s="46">
        <f t="shared" si="112"/>
        <v>0</v>
      </c>
      <c r="P274" s="46">
        <f t="shared" si="112"/>
        <v>0</v>
      </c>
      <c r="Q274" s="46">
        <f t="shared" si="112"/>
        <v>0</v>
      </c>
      <c r="R274" s="46">
        <f t="shared" si="112"/>
        <v>0</v>
      </c>
      <c r="S274" s="46">
        <f t="shared" si="112"/>
        <v>0</v>
      </c>
      <c r="T274" s="46">
        <f t="shared" si="112"/>
        <v>0</v>
      </c>
    </row>
    <row r="275" spans="1:20" ht="24" hidden="1">
      <c r="A275" s="38" t="s">
        <v>272</v>
      </c>
      <c r="B275" s="47" t="s">
        <v>102</v>
      </c>
      <c r="C275" s="47" t="s">
        <v>37</v>
      </c>
      <c r="D275" s="47" t="s">
        <v>273</v>
      </c>
      <c r="E275" s="47" t="s">
        <v>18</v>
      </c>
      <c r="F275" s="48"/>
      <c r="G275" s="48">
        <f t="shared" si="112"/>
        <v>0</v>
      </c>
      <c r="H275" s="48">
        <f t="shared" si="112"/>
        <v>0</v>
      </c>
      <c r="I275" s="48">
        <f t="shared" si="112"/>
        <v>0</v>
      </c>
      <c r="J275" s="48">
        <f t="shared" si="112"/>
        <v>0</v>
      </c>
      <c r="K275" s="48">
        <f t="shared" si="112"/>
        <v>0</v>
      </c>
      <c r="L275" s="48">
        <f t="shared" si="112"/>
        <v>0</v>
      </c>
      <c r="M275" s="48">
        <f t="shared" si="112"/>
        <v>0</v>
      </c>
      <c r="N275" s="48">
        <f t="shared" si="112"/>
        <v>0</v>
      </c>
      <c r="O275" s="48">
        <f t="shared" si="112"/>
        <v>0</v>
      </c>
      <c r="P275" s="48">
        <f t="shared" si="112"/>
        <v>0</v>
      </c>
      <c r="Q275" s="48">
        <f t="shared" si="112"/>
        <v>0</v>
      </c>
      <c r="R275" s="48">
        <f t="shared" si="112"/>
        <v>0</v>
      </c>
      <c r="S275" s="48">
        <f t="shared" si="112"/>
        <v>0</v>
      </c>
      <c r="T275" s="48">
        <f t="shared" si="112"/>
        <v>0</v>
      </c>
    </row>
    <row r="276" spans="1:20" ht="24" hidden="1">
      <c r="A276" s="24" t="s">
        <v>281</v>
      </c>
      <c r="B276" s="22" t="s">
        <v>102</v>
      </c>
      <c r="C276" s="22" t="s">
        <v>37</v>
      </c>
      <c r="D276" s="22" t="s">
        <v>273</v>
      </c>
      <c r="E276" s="22" t="s">
        <v>282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t="15.75" hidden="1">
      <c r="A277" s="80" t="s">
        <v>308</v>
      </c>
      <c r="B277" s="22" t="s">
        <v>102</v>
      </c>
      <c r="C277" s="22" t="s">
        <v>40</v>
      </c>
      <c r="D277" s="22" t="s">
        <v>17</v>
      </c>
      <c r="E277" s="22" t="s">
        <v>18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t="15">
      <c r="A278" s="82" t="s">
        <v>309</v>
      </c>
      <c r="B278" s="42" t="s">
        <v>102</v>
      </c>
      <c r="C278" s="42" t="s">
        <v>247</v>
      </c>
      <c r="D278" s="42" t="s">
        <v>17</v>
      </c>
      <c r="E278" s="42" t="s">
        <v>18</v>
      </c>
      <c r="F278" s="23"/>
      <c r="G278" s="23"/>
      <c r="H278" s="23"/>
      <c r="I278" s="23">
        <f aca="true" t="shared" si="113" ref="I278:T279">I279</f>
        <v>0</v>
      </c>
      <c r="J278" s="23">
        <f t="shared" si="113"/>
        <v>4000</v>
      </c>
      <c r="K278" s="23">
        <f t="shared" si="113"/>
        <v>0</v>
      </c>
      <c r="L278" s="23">
        <f t="shared" si="113"/>
        <v>0</v>
      </c>
      <c r="M278" s="23">
        <f t="shared" si="113"/>
        <v>0</v>
      </c>
      <c r="N278" s="23">
        <f t="shared" si="113"/>
        <v>0</v>
      </c>
      <c r="O278" s="23">
        <f t="shared" si="113"/>
        <v>0</v>
      </c>
      <c r="P278" s="23">
        <f t="shared" si="113"/>
        <v>0</v>
      </c>
      <c r="Q278" s="23">
        <f t="shared" si="113"/>
        <v>0</v>
      </c>
      <c r="R278" s="23">
        <f t="shared" si="113"/>
        <v>0</v>
      </c>
      <c r="S278" s="23">
        <f t="shared" si="113"/>
        <v>0</v>
      </c>
      <c r="T278" s="23">
        <f t="shared" si="113"/>
        <v>0</v>
      </c>
    </row>
    <row r="279" spans="1:20" ht="25.5">
      <c r="A279" s="39" t="s">
        <v>281</v>
      </c>
      <c r="B279" s="22" t="s">
        <v>102</v>
      </c>
      <c r="C279" s="22" t="s">
        <v>247</v>
      </c>
      <c r="D279" s="22" t="s">
        <v>310</v>
      </c>
      <c r="E279" s="22" t="s">
        <v>18</v>
      </c>
      <c r="F279" s="23"/>
      <c r="G279" s="23"/>
      <c r="H279" s="23"/>
      <c r="I279" s="23">
        <f t="shared" si="113"/>
        <v>0</v>
      </c>
      <c r="J279" s="23">
        <f t="shared" si="113"/>
        <v>4000</v>
      </c>
      <c r="K279" s="23">
        <f t="shared" si="113"/>
        <v>0</v>
      </c>
      <c r="L279" s="23">
        <f t="shared" si="113"/>
        <v>0</v>
      </c>
      <c r="M279" s="23">
        <f t="shared" si="113"/>
        <v>0</v>
      </c>
      <c r="N279" s="23">
        <f t="shared" si="113"/>
        <v>0</v>
      </c>
      <c r="O279" s="23">
        <f t="shared" si="113"/>
        <v>0</v>
      </c>
      <c r="P279" s="23">
        <f t="shared" si="113"/>
        <v>0</v>
      </c>
      <c r="Q279" s="23">
        <f t="shared" si="113"/>
        <v>0</v>
      </c>
      <c r="R279" s="23">
        <f t="shared" si="113"/>
        <v>0</v>
      </c>
      <c r="S279" s="23">
        <f t="shared" si="113"/>
        <v>0</v>
      </c>
      <c r="T279" s="23">
        <f t="shared" si="113"/>
        <v>0</v>
      </c>
    </row>
    <row r="280" spans="1:20" ht="12.75">
      <c r="A280" s="24" t="s">
        <v>60</v>
      </c>
      <c r="B280" s="22" t="s">
        <v>102</v>
      </c>
      <c r="C280" s="22" t="s">
        <v>247</v>
      </c>
      <c r="D280" s="22" t="s">
        <v>310</v>
      </c>
      <c r="E280" s="22" t="s">
        <v>61</v>
      </c>
      <c r="F280" s="23"/>
      <c r="G280" s="23"/>
      <c r="H280" s="23"/>
      <c r="I280" s="23"/>
      <c r="J280" s="23">
        <v>4000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t="1.5" customHeight="1">
      <c r="A281" s="24"/>
      <c r="B281" s="22"/>
      <c r="C281" s="22"/>
      <c r="D281" s="22"/>
      <c r="E281" s="22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t="12.75">
      <c r="A282" s="24"/>
      <c r="B282" s="22"/>
      <c r="C282" s="22"/>
      <c r="D282" s="22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t="47.25">
      <c r="A283" s="15" t="s">
        <v>311</v>
      </c>
      <c r="B283" s="42" t="s">
        <v>102</v>
      </c>
      <c r="C283" s="42" t="s">
        <v>108</v>
      </c>
      <c r="D283" s="42" t="s">
        <v>17</v>
      </c>
      <c r="E283" s="42" t="s">
        <v>18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t="12.75">
      <c r="A284" s="24"/>
      <c r="B284" s="22" t="s">
        <v>102</v>
      </c>
      <c r="C284" s="22" t="s">
        <v>108</v>
      </c>
      <c r="D284" s="22"/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t="12.75">
      <c r="A285" s="24"/>
      <c r="B285" s="22"/>
      <c r="C285" s="22"/>
      <c r="D285" s="22"/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t="18">
      <c r="A286" s="12" t="s">
        <v>312</v>
      </c>
      <c r="B286" s="54" t="s">
        <v>108</v>
      </c>
      <c r="C286" s="54" t="s">
        <v>16</v>
      </c>
      <c r="D286" s="54" t="s">
        <v>17</v>
      </c>
      <c r="E286" s="54" t="s">
        <v>18</v>
      </c>
      <c r="F286" s="55">
        <f>SUM(F287+F292+F307+F315)</f>
        <v>3409000</v>
      </c>
      <c r="G286" s="55">
        <f>SUM(G287+G292+G307+G315)</f>
        <v>0</v>
      </c>
      <c r="H286" s="55">
        <f>SUM(H287+H292+H307+H315)</f>
        <v>2075800</v>
      </c>
      <c r="I286" s="55">
        <f aca="true" t="shared" si="114" ref="I286:T286">I292+I307+I315</f>
        <v>0</v>
      </c>
      <c r="J286" s="55">
        <f t="shared" si="114"/>
        <v>0</v>
      </c>
      <c r="K286" s="55">
        <f t="shared" si="114"/>
        <v>0</v>
      </c>
      <c r="L286" s="55">
        <f t="shared" si="114"/>
        <v>0</v>
      </c>
      <c r="M286" s="55">
        <f t="shared" si="114"/>
        <v>0</v>
      </c>
      <c r="N286" s="55">
        <f t="shared" si="114"/>
        <v>0</v>
      </c>
      <c r="O286" s="55">
        <f t="shared" si="114"/>
        <v>0</v>
      </c>
      <c r="P286" s="55">
        <f t="shared" si="114"/>
        <v>0</v>
      </c>
      <c r="Q286" s="55">
        <f t="shared" si="114"/>
        <v>0</v>
      </c>
      <c r="R286" s="55">
        <f t="shared" si="114"/>
        <v>0</v>
      </c>
      <c r="S286" s="55">
        <f t="shared" si="114"/>
        <v>0</v>
      </c>
      <c r="T286" s="55">
        <f t="shared" si="114"/>
        <v>0</v>
      </c>
    </row>
    <row r="287" spans="1:20" ht="1.5" customHeight="1">
      <c r="A287" s="28" t="s">
        <v>313</v>
      </c>
      <c r="B287" s="90" t="s">
        <v>108</v>
      </c>
      <c r="C287" s="90" t="s">
        <v>20</v>
      </c>
      <c r="D287" s="90" t="s">
        <v>17</v>
      </c>
      <c r="E287" s="90" t="s">
        <v>18</v>
      </c>
      <c r="F287" s="91">
        <f>SUM(F288+F290)</f>
        <v>0</v>
      </c>
      <c r="G287" s="91">
        <f>SUM(G288+G290)</f>
        <v>0</v>
      </c>
      <c r="H287" s="91">
        <f>SUM(H288+H290)</f>
        <v>0</v>
      </c>
      <c r="I287" s="91">
        <f>SUM(I288+I290)</f>
        <v>0</v>
      </c>
      <c r="J287" s="91">
        <f aca="true" t="shared" si="115" ref="J287:T287">SUM(J288+J290)</f>
        <v>0</v>
      </c>
      <c r="K287" s="91">
        <f t="shared" si="115"/>
        <v>0</v>
      </c>
      <c r="L287" s="91">
        <f t="shared" si="115"/>
        <v>0</v>
      </c>
      <c r="M287" s="91">
        <f t="shared" si="115"/>
        <v>0</v>
      </c>
      <c r="N287" s="91">
        <f t="shared" si="115"/>
        <v>0</v>
      </c>
      <c r="O287" s="91">
        <f t="shared" si="115"/>
        <v>0</v>
      </c>
      <c r="P287" s="91">
        <f t="shared" si="115"/>
        <v>0</v>
      </c>
      <c r="Q287" s="91">
        <f t="shared" si="115"/>
        <v>0</v>
      </c>
      <c r="R287" s="91">
        <f t="shared" si="115"/>
        <v>0</v>
      </c>
      <c r="S287" s="91">
        <f t="shared" si="115"/>
        <v>0</v>
      </c>
      <c r="T287" s="91">
        <f t="shared" si="115"/>
        <v>0</v>
      </c>
    </row>
    <row r="288" spans="1:20" ht="24" hidden="1">
      <c r="A288" s="75" t="s">
        <v>314</v>
      </c>
      <c r="B288" s="22" t="s">
        <v>108</v>
      </c>
      <c r="C288" s="22" t="s">
        <v>20</v>
      </c>
      <c r="D288" s="22" t="s">
        <v>315</v>
      </c>
      <c r="E288" s="22" t="s">
        <v>18</v>
      </c>
      <c r="F288" s="23">
        <f aca="true" t="shared" si="116" ref="F288:T288">SUM(F289)</f>
        <v>0</v>
      </c>
      <c r="G288" s="23">
        <f t="shared" si="116"/>
        <v>0</v>
      </c>
      <c r="H288" s="23">
        <f t="shared" si="116"/>
        <v>0</v>
      </c>
      <c r="I288" s="23">
        <f t="shared" si="116"/>
        <v>0</v>
      </c>
      <c r="J288" s="23">
        <f t="shared" si="116"/>
        <v>0</v>
      </c>
      <c r="K288" s="23">
        <f t="shared" si="116"/>
        <v>0</v>
      </c>
      <c r="L288" s="23">
        <f t="shared" si="116"/>
        <v>0</v>
      </c>
      <c r="M288" s="23">
        <f t="shared" si="116"/>
        <v>0</v>
      </c>
      <c r="N288" s="23">
        <f t="shared" si="116"/>
        <v>0</v>
      </c>
      <c r="O288" s="23">
        <f t="shared" si="116"/>
        <v>0</v>
      </c>
      <c r="P288" s="23">
        <f t="shared" si="116"/>
        <v>0</v>
      </c>
      <c r="Q288" s="23">
        <f t="shared" si="116"/>
        <v>0</v>
      </c>
      <c r="R288" s="23">
        <f t="shared" si="116"/>
        <v>0</v>
      </c>
      <c r="S288" s="23">
        <f t="shared" si="116"/>
        <v>0</v>
      </c>
      <c r="T288" s="23">
        <f t="shared" si="116"/>
        <v>0</v>
      </c>
    </row>
    <row r="289" spans="1:20" ht="22.5" hidden="1">
      <c r="A289" s="21" t="s">
        <v>254</v>
      </c>
      <c r="B289" s="22" t="s">
        <v>108</v>
      </c>
      <c r="C289" s="22" t="s">
        <v>20</v>
      </c>
      <c r="D289" s="22" t="s">
        <v>315</v>
      </c>
      <c r="E289" s="22" t="s">
        <v>215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t="12.75" hidden="1">
      <c r="A290" s="21" t="s">
        <v>187</v>
      </c>
      <c r="B290" s="22" t="s">
        <v>108</v>
      </c>
      <c r="C290" s="22" t="s">
        <v>20</v>
      </c>
      <c r="D290" s="22" t="s">
        <v>188</v>
      </c>
      <c r="E290" s="22" t="s">
        <v>18</v>
      </c>
      <c r="F290" s="23">
        <f aca="true" t="shared" si="117" ref="F290:T290">SUM(F291)</f>
        <v>0</v>
      </c>
      <c r="G290" s="23">
        <f t="shared" si="117"/>
        <v>0</v>
      </c>
      <c r="H290" s="23">
        <f t="shared" si="117"/>
        <v>0</v>
      </c>
      <c r="I290" s="23">
        <f t="shared" si="117"/>
        <v>0</v>
      </c>
      <c r="J290" s="23">
        <f t="shared" si="117"/>
        <v>0</v>
      </c>
      <c r="K290" s="23">
        <f t="shared" si="117"/>
        <v>0</v>
      </c>
      <c r="L290" s="23">
        <f t="shared" si="117"/>
        <v>0</v>
      </c>
      <c r="M290" s="23">
        <f t="shared" si="117"/>
        <v>0</v>
      </c>
      <c r="N290" s="23">
        <f t="shared" si="117"/>
        <v>0</v>
      </c>
      <c r="O290" s="23">
        <f t="shared" si="117"/>
        <v>0</v>
      </c>
      <c r="P290" s="23">
        <f t="shared" si="117"/>
        <v>0</v>
      </c>
      <c r="Q290" s="23">
        <f t="shared" si="117"/>
        <v>0</v>
      </c>
      <c r="R290" s="23">
        <f t="shared" si="117"/>
        <v>0</v>
      </c>
      <c r="S290" s="23">
        <f t="shared" si="117"/>
        <v>0</v>
      </c>
      <c r="T290" s="23">
        <f t="shared" si="117"/>
        <v>0</v>
      </c>
    </row>
    <row r="291" spans="1:20" ht="33.75" hidden="1">
      <c r="A291" s="21" t="s">
        <v>316</v>
      </c>
      <c r="B291" s="22" t="s">
        <v>108</v>
      </c>
      <c r="C291" s="22" t="s">
        <v>20</v>
      </c>
      <c r="D291" s="22" t="s">
        <v>188</v>
      </c>
      <c r="E291" s="22" t="s">
        <v>190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t="30">
      <c r="A292" s="33" t="s">
        <v>317</v>
      </c>
      <c r="B292" s="90" t="s">
        <v>108</v>
      </c>
      <c r="C292" s="90" t="s">
        <v>37</v>
      </c>
      <c r="D292" s="90" t="s">
        <v>17</v>
      </c>
      <c r="E292" s="90" t="s">
        <v>18</v>
      </c>
      <c r="F292" s="91">
        <f>SUM(F300+F302)</f>
        <v>2833000</v>
      </c>
      <c r="G292" s="91">
        <f>SUM(G300+G302+G293+G296+G298)</f>
        <v>0</v>
      </c>
      <c r="H292" s="91">
        <f>SUM(H300+H302+H293+H296+H298)</f>
        <v>2062700</v>
      </c>
      <c r="I292" s="91">
        <f aca="true" t="shared" si="118" ref="I292:T292">I293+I295+I297+I299+I301</f>
        <v>0</v>
      </c>
      <c r="J292" s="91">
        <f t="shared" si="118"/>
        <v>0</v>
      </c>
      <c r="K292" s="91">
        <f t="shared" si="118"/>
        <v>0</v>
      </c>
      <c r="L292" s="91">
        <f t="shared" si="118"/>
        <v>0</v>
      </c>
      <c r="M292" s="91">
        <f t="shared" si="118"/>
        <v>0</v>
      </c>
      <c r="N292" s="91">
        <f t="shared" si="118"/>
        <v>0</v>
      </c>
      <c r="O292" s="91">
        <f t="shared" si="118"/>
        <v>0</v>
      </c>
      <c r="P292" s="91">
        <f t="shared" si="118"/>
        <v>0</v>
      </c>
      <c r="Q292" s="91">
        <f t="shared" si="118"/>
        <v>0</v>
      </c>
      <c r="R292" s="91">
        <f t="shared" si="118"/>
        <v>0</v>
      </c>
      <c r="S292" s="91">
        <f t="shared" si="118"/>
        <v>0</v>
      </c>
      <c r="T292" s="91">
        <f t="shared" si="118"/>
        <v>0</v>
      </c>
    </row>
    <row r="293" spans="1:20" ht="25.5">
      <c r="A293" s="32" t="s">
        <v>318</v>
      </c>
      <c r="B293" s="47" t="s">
        <v>108</v>
      </c>
      <c r="C293" s="47" t="s">
        <v>37</v>
      </c>
      <c r="D293" s="47" t="s">
        <v>319</v>
      </c>
      <c r="E293" s="47" t="s">
        <v>18</v>
      </c>
      <c r="F293" s="48"/>
      <c r="G293" s="48">
        <f aca="true" t="shared" si="119" ref="G293:T294">G294</f>
        <v>0</v>
      </c>
      <c r="H293" s="48">
        <f t="shared" si="119"/>
        <v>2062700</v>
      </c>
      <c r="I293" s="48">
        <f t="shared" si="119"/>
        <v>0</v>
      </c>
      <c r="J293" s="48">
        <f t="shared" si="119"/>
        <v>0</v>
      </c>
      <c r="K293" s="48">
        <f t="shared" si="119"/>
        <v>0</v>
      </c>
      <c r="L293" s="48">
        <f t="shared" si="119"/>
        <v>0</v>
      </c>
      <c r="M293" s="48">
        <f t="shared" si="119"/>
        <v>0</v>
      </c>
      <c r="N293" s="48">
        <f t="shared" si="119"/>
        <v>0</v>
      </c>
      <c r="O293" s="48">
        <f t="shared" si="119"/>
        <v>0</v>
      </c>
      <c r="P293" s="48">
        <f t="shared" si="119"/>
        <v>0</v>
      </c>
      <c r="Q293" s="48">
        <f t="shared" si="119"/>
        <v>0</v>
      </c>
      <c r="R293" s="48">
        <f t="shared" si="119"/>
        <v>0</v>
      </c>
      <c r="S293" s="48">
        <f t="shared" si="119"/>
        <v>0</v>
      </c>
      <c r="T293" s="48">
        <f t="shared" si="119"/>
        <v>0</v>
      </c>
    </row>
    <row r="294" spans="1:20" ht="12.75">
      <c r="A294" s="57" t="s">
        <v>52</v>
      </c>
      <c r="B294" s="52" t="s">
        <v>108</v>
      </c>
      <c r="C294" s="52" t="s">
        <v>37</v>
      </c>
      <c r="D294" s="52" t="s">
        <v>319</v>
      </c>
      <c r="E294" s="52" t="s">
        <v>53</v>
      </c>
      <c r="F294" s="58"/>
      <c r="G294" s="23">
        <f t="shared" si="119"/>
        <v>0</v>
      </c>
      <c r="H294" s="23">
        <f t="shared" si="119"/>
        <v>2062700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t="42.75" customHeight="1">
      <c r="A295" s="32" t="s">
        <v>320</v>
      </c>
      <c r="B295" s="52" t="s">
        <v>108</v>
      </c>
      <c r="C295" s="52" t="s">
        <v>37</v>
      </c>
      <c r="D295" s="52" t="s">
        <v>321</v>
      </c>
      <c r="E295" s="52" t="s">
        <v>18</v>
      </c>
      <c r="F295" s="58"/>
      <c r="G295" s="23"/>
      <c r="H295" s="23">
        <v>2062700</v>
      </c>
      <c r="I295" s="23">
        <f aca="true" t="shared" si="120" ref="I295:T295">I296</f>
        <v>0</v>
      </c>
      <c r="J295" s="23">
        <f t="shared" si="120"/>
        <v>0</v>
      </c>
      <c r="K295" s="23">
        <f t="shared" si="120"/>
        <v>0</v>
      </c>
      <c r="L295" s="23">
        <f t="shared" si="120"/>
        <v>0</v>
      </c>
      <c r="M295" s="23">
        <f t="shared" si="120"/>
        <v>0</v>
      </c>
      <c r="N295" s="23">
        <f t="shared" si="120"/>
        <v>0</v>
      </c>
      <c r="O295" s="23">
        <f t="shared" si="120"/>
        <v>0</v>
      </c>
      <c r="P295" s="23">
        <f t="shared" si="120"/>
        <v>0</v>
      </c>
      <c r="Q295" s="23">
        <f t="shared" si="120"/>
        <v>0</v>
      </c>
      <c r="R295" s="23">
        <f t="shared" si="120"/>
        <v>0</v>
      </c>
      <c r="S295" s="23">
        <f t="shared" si="120"/>
        <v>0</v>
      </c>
      <c r="T295" s="23">
        <f t="shared" si="120"/>
        <v>0</v>
      </c>
    </row>
    <row r="296" spans="1:20" ht="21.75" customHeight="1">
      <c r="A296" s="32" t="s">
        <v>52</v>
      </c>
      <c r="B296" s="52" t="s">
        <v>108</v>
      </c>
      <c r="C296" s="52" t="s">
        <v>37</v>
      </c>
      <c r="D296" s="52" t="s">
        <v>321</v>
      </c>
      <c r="E296" s="52" t="s">
        <v>53</v>
      </c>
      <c r="F296" s="58"/>
      <c r="G296" s="23">
        <f>G297</f>
        <v>0</v>
      </c>
      <c r="H296" s="23">
        <f>H297</f>
        <v>0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t="12.75">
      <c r="A297" s="18" t="s">
        <v>322</v>
      </c>
      <c r="B297" s="52" t="s">
        <v>108</v>
      </c>
      <c r="C297" s="52" t="s">
        <v>37</v>
      </c>
      <c r="D297" s="52" t="s">
        <v>323</v>
      </c>
      <c r="E297" s="52" t="s">
        <v>18</v>
      </c>
      <c r="F297" s="58"/>
      <c r="G297" s="23"/>
      <c r="H297" s="23"/>
      <c r="I297" s="23">
        <f aca="true" t="shared" si="121" ref="I297:T297">I298</f>
        <v>0</v>
      </c>
      <c r="J297" s="23">
        <f t="shared" si="121"/>
        <v>0</v>
      </c>
      <c r="K297" s="23">
        <f t="shared" si="121"/>
        <v>0</v>
      </c>
      <c r="L297" s="23">
        <f t="shared" si="121"/>
        <v>0</v>
      </c>
      <c r="M297" s="23">
        <f t="shared" si="121"/>
        <v>0</v>
      </c>
      <c r="N297" s="23">
        <f t="shared" si="121"/>
        <v>0</v>
      </c>
      <c r="O297" s="23">
        <f t="shared" si="121"/>
        <v>0</v>
      </c>
      <c r="P297" s="23">
        <f t="shared" si="121"/>
        <v>0</v>
      </c>
      <c r="Q297" s="23">
        <f t="shared" si="121"/>
        <v>0</v>
      </c>
      <c r="R297" s="23">
        <f t="shared" si="121"/>
        <v>0</v>
      </c>
      <c r="S297" s="23">
        <f t="shared" si="121"/>
        <v>0</v>
      </c>
      <c r="T297" s="23">
        <f t="shared" si="121"/>
        <v>0</v>
      </c>
    </row>
    <row r="298" spans="1:20" ht="12.75">
      <c r="A298" s="18" t="s">
        <v>60</v>
      </c>
      <c r="B298" s="92" t="s">
        <v>108</v>
      </c>
      <c r="C298" s="92" t="s">
        <v>37</v>
      </c>
      <c r="D298" s="92" t="s">
        <v>323</v>
      </c>
      <c r="E298" s="92" t="s">
        <v>61</v>
      </c>
      <c r="F298" s="93"/>
      <c r="G298" s="93">
        <f>G299</f>
        <v>0</v>
      </c>
      <c r="H298" s="93">
        <f>H299</f>
        <v>0</v>
      </c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</row>
    <row r="299" spans="1:20" ht="25.5">
      <c r="A299" s="32" t="s">
        <v>324</v>
      </c>
      <c r="B299" s="52" t="s">
        <v>108</v>
      </c>
      <c r="C299" s="52" t="s">
        <v>37</v>
      </c>
      <c r="D299" s="52" t="s">
        <v>325</v>
      </c>
      <c r="E299" s="52" t="s">
        <v>18</v>
      </c>
      <c r="F299" s="58"/>
      <c r="G299" s="23"/>
      <c r="H299" s="23"/>
      <c r="I299" s="23">
        <f aca="true" t="shared" si="122" ref="I299:T299">I300</f>
        <v>0</v>
      </c>
      <c r="J299" s="23">
        <f t="shared" si="122"/>
        <v>0</v>
      </c>
      <c r="K299" s="23">
        <f t="shared" si="122"/>
        <v>0</v>
      </c>
      <c r="L299" s="23">
        <f t="shared" si="122"/>
        <v>0</v>
      </c>
      <c r="M299" s="23">
        <f t="shared" si="122"/>
        <v>0</v>
      </c>
      <c r="N299" s="23">
        <f t="shared" si="122"/>
        <v>0</v>
      </c>
      <c r="O299" s="23">
        <f t="shared" si="122"/>
        <v>0</v>
      </c>
      <c r="P299" s="23">
        <f t="shared" si="122"/>
        <v>0</v>
      </c>
      <c r="Q299" s="23">
        <f t="shared" si="122"/>
        <v>0</v>
      </c>
      <c r="R299" s="23">
        <f t="shared" si="122"/>
        <v>0</v>
      </c>
      <c r="S299" s="23">
        <f t="shared" si="122"/>
        <v>0</v>
      </c>
      <c r="T299" s="23">
        <f t="shared" si="122"/>
        <v>0</v>
      </c>
    </row>
    <row r="300" spans="1:20" ht="18" customHeight="1">
      <c r="A300" s="29" t="s">
        <v>52</v>
      </c>
      <c r="B300" s="59" t="s">
        <v>108</v>
      </c>
      <c r="C300" s="59" t="s">
        <v>37</v>
      </c>
      <c r="D300" s="59" t="s">
        <v>325</v>
      </c>
      <c r="E300" s="59" t="s">
        <v>53</v>
      </c>
      <c r="F300" s="60">
        <f>SUM(F301)</f>
        <v>2833000</v>
      </c>
      <c r="G300" s="60">
        <f>SUM(G301)</f>
        <v>0</v>
      </c>
      <c r="H300" s="60">
        <f>SUM(H301)</f>
        <v>0</v>
      </c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</row>
    <row r="301" spans="1:20" ht="53.25" customHeight="1">
      <c r="A301" s="30" t="s">
        <v>326</v>
      </c>
      <c r="B301" s="22" t="s">
        <v>108</v>
      </c>
      <c r="C301" s="22" t="s">
        <v>37</v>
      </c>
      <c r="D301" s="22" t="s">
        <v>327</v>
      </c>
      <c r="E301" s="22" t="s">
        <v>18</v>
      </c>
      <c r="F301" s="23">
        <v>2833000</v>
      </c>
      <c r="G301" s="23"/>
      <c r="H301" s="23"/>
      <c r="I301" s="23">
        <f aca="true" t="shared" si="123" ref="I301:T301">I302</f>
        <v>0</v>
      </c>
      <c r="J301" s="23">
        <f t="shared" si="123"/>
        <v>0</v>
      </c>
      <c r="K301" s="23">
        <f t="shared" si="123"/>
        <v>0</v>
      </c>
      <c r="L301" s="23">
        <f t="shared" si="123"/>
        <v>0</v>
      </c>
      <c r="M301" s="23">
        <f t="shared" si="123"/>
        <v>0</v>
      </c>
      <c r="N301" s="23">
        <f t="shared" si="123"/>
        <v>0</v>
      </c>
      <c r="O301" s="23">
        <f t="shared" si="123"/>
        <v>0</v>
      </c>
      <c r="P301" s="23">
        <f t="shared" si="123"/>
        <v>0</v>
      </c>
      <c r="Q301" s="23">
        <f t="shared" si="123"/>
        <v>0</v>
      </c>
      <c r="R301" s="23">
        <f t="shared" si="123"/>
        <v>0</v>
      </c>
      <c r="S301" s="23">
        <f t="shared" si="123"/>
        <v>0</v>
      </c>
      <c r="T301" s="23">
        <f t="shared" si="123"/>
        <v>0</v>
      </c>
    </row>
    <row r="302" spans="1:20" ht="20.25" customHeight="1">
      <c r="A302" s="40" t="s">
        <v>60</v>
      </c>
      <c r="B302" s="16" t="s">
        <v>108</v>
      </c>
      <c r="C302" s="16" t="s">
        <v>37</v>
      </c>
      <c r="D302" s="16" t="s">
        <v>327</v>
      </c>
      <c r="E302" s="16" t="s">
        <v>61</v>
      </c>
      <c r="F302" s="17">
        <f>SUM(F303:F304)</f>
        <v>0</v>
      </c>
      <c r="G302" s="17">
        <f>SUM(G303:G304)</f>
        <v>0</v>
      </c>
      <c r="H302" s="17">
        <f>SUM(H303:H304)</f>
        <v>0</v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22.5" hidden="1">
      <c r="A303" s="30" t="s">
        <v>328</v>
      </c>
      <c r="B303" s="22" t="s">
        <v>108</v>
      </c>
      <c r="C303" s="22" t="s">
        <v>37</v>
      </c>
      <c r="D303" s="22" t="s">
        <v>99</v>
      </c>
      <c r="E303" s="22" t="s">
        <v>329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t="22.5" hidden="1">
      <c r="A304" s="30" t="s">
        <v>324</v>
      </c>
      <c r="B304" s="22" t="s">
        <v>108</v>
      </c>
      <c r="C304" s="22" t="s">
        <v>37</v>
      </c>
      <c r="D304" s="22" t="s">
        <v>99</v>
      </c>
      <c r="E304" s="22" t="s">
        <v>330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t="24" hidden="1">
      <c r="A305" s="38" t="s">
        <v>272</v>
      </c>
      <c r="B305" s="47" t="s">
        <v>108</v>
      </c>
      <c r="C305" s="47" t="s">
        <v>37</v>
      </c>
      <c r="D305" s="47" t="s">
        <v>273</v>
      </c>
      <c r="E305" s="47" t="s">
        <v>18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t="12.75" hidden="1">
      <c r="A306" s="24" t="s">
        <v>149</v>
      </c>
      <c r="B306" s="22" t="s">
        <v>108</v>
      </c>
      <c r="C306" s="22" t="s">
        <v>37</v>
      </c>
      <c r="D306" s="22" t="s">
        <v>273</v>
      </c>
      <c r="E306" s="22" t="s">
        <v>151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t="15">
      <c r="A307" s="82" t="s">
        <v>331</v>
      </c>
      <c r="B307" s="19" t="s">
        <v>108</v>
      </c>
      <c r="C307" s="19" t="s">
        <v>40</v>
      </c>
      <c r="D307" s="19" t="s">
        <v>17</v>
      </c>
      <c r="E307" s="19" t="s">
        <v>18</v>
      </c>
      <c r="F307" s="20">
        <f>SUM(F308)</f>
        <v>576000</v>
      </c>
      <c r="G307" s="20">
        <f>SUM(G308)</f>
        <v>0</v>
      </c>
      <c r="H307" s="20">
        <f>SUM(H308)</f>
        <v>13100</v>
      </c>
      <c r="I307" s="20">
        <f aca="true" t="shared" si="124" ref="I307:T307">I308+I311+I313</f>
        <v>0</v>
      </c>
      <c r="J307" s="20">
        <f t="shared" si="124"/>
        <v>0</v>
      </c>
      <c r="K307" s="20">
        <f t="shared" si="124"/>
        <v>0</v>
      </c>
      <c r="L307" s="20">
        <f t="shared" si="124"/>
        <v>0</v>
      </c>
      <c r="M307" s="20">
        <f t="shared" si="124"/>
        <v>0</v>
      </c>
      <c r="N307" s="20">
        <f t="shared" si="124"/>
        <v>0</v>
      </c>
      <c r="O307" s="20">
        <f t="shared" si="124"/>
        <v>0</v>
      </c>
      <c r="P307" s="20">
        <f t="shared" si="124"/>
        <v>0</v>
      </c>
      <c r="Q307" s="20">
        <f t="shared" si="124"/>
        <v>0</v>
      </c>
      <c r="R307" s="20">
        <f t="shared" si="124"/>
        <v>0</v>
      </c>
      <c r="S307" s="20">
        <f t="shared" si="124"/>
        <v>0</v>
      </c>
      <c r="T307" s="20">
        <f t="shared" si="124"/>
        <v>0</v>
      </c>
    </row>
    <row r="308" spans="1:20" ht="25.5">
      <c r="A308" s="32" t="s">
        <v>332</v>
      </c>
      <c r="B308" s="16" t="s">
        <v>108</v>
      </c>
      <c r="C308" s="16" t="s">
        <v>40</v>
      </c>
      <c r="D308" s="16" t="s">
        <v>333</v>
      </c>
      <c r="E308" s="16" t="s">
        <v>18</v>
      </c>
      <c r="F308" s="17">
        <f>SUM(F309:F311)</f>
        <v>576000</v>
      </c>
      <c r="G308" s="17">
        <f>SUM(G309:G311)</f>
        <v>0</v>
      </c>
      <c r="H308" s="17">
        <f>SUM(H309:H311)</f>
        <v>13100</v>
      </c>
      <c r="I308" s="17">
        <f aca="true" t="shared" si="125" ref="I308:T308">I309</f>
        <v>0</v>
      </c>
      <c r="J308" s="17">
        <f t="shared" si="125"/>
        <v>0</v>
      </c>
      <c r="K308" s="17">
        <f t="shared" si="125"/>
        <v>0</v>
      </c>
      <c r="L308" s="17">
        <f t="shared" si="125"/>
        <v>0</v>
      </c>
      <c r="M308" s="17">
        <f t="shared" si="125"/>
        <v>0</v>
      </c>
      <c r="N308" s="17">
        <f t="shared" si="125"/>
        <v>0</v>
      </c>
      <c r="O308" s="17">
        <f t="shared" si="125"/>
        <v>0</v>
      </c>
      <c r="P308" s="17">
        <f t="shared" si="125"/>
        <v>0</v>
      </c>
      <c r="Q308" s="17">
        <f t="shared" si="125"/>
        <v>0</v>
      </c>
      <c r="R308" s="17">
        <f t="shared" si="125"/>
        <v>0</v>
      </c>
      <c r="S308" s="17">
        <f t="shared" si="125"/>
        <v>0</v>
      </c>
      <c r="T308" s="17">
        <f t="shared" si="125"/>
        <v>0</v>
      </c>
    </row>
    <row r="309" spans="1:20" ht="12.75">
      <c r="A309" s="24" t="s">
        <v>52</v>
      </c>
      <c r="B309" s="22" t="s">
        <v>108</v>
      </c>
      <c r="C309" s="22" t="s">
        <v>40</v>
      </c>
      <c r="D309" s="22" t="s">
        <v>333</v>
      </c>
      <c r="E309" s="22" t="s">
        <v>53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1.5" customHeight="1">
      <c r="A310" s="24" t="s">
        <v>322</v>
      </c>
      <c r="B310" s="22" t="s">
        <v>108</v>
      </c>
      <c r="C310" s="22" t="s">
        <v>40</v>
      </c>
      <c r="D310" s="22" t="s">
        <v>334</v>
      </c>
      <c r="E310" s="22" t="s">
        <v>335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38.25">
      <c r="A311" s="32" t="s">
        <v>336</v>
      </c>
      <c r="B311" s="22" t="s">
        <v>108</v>
      </c>
      <c r="C311" s="22" t="s">
        <v>40</v>
      </c>
      <c r="D311" s="22" t="s">
        <v>337</v>
      </c>
      <c r="E311" s="22" t="s">
        <v>18</v>
      </c>
      <c r="F311" s="23">
        <v>576000</v>
      </c>
      <c r="G311" s="23"/>
      <c r="H311" s="23">
        <v>13100</v>
      </c>
      <c r="I311" s="23">
        <f aca="true" t="shared" si="126" ref="I311:T311">I312</f>
        <v>0</v>
      </c>
      <c r="J311" s="23">
        <f t="shared" si="126"/>
        <v>0</v>
      </c>
      <c r="K311" s="23">
        <f t="shared" si="126"/>
        <v>0</v>
      </c>
      <c r="L311" s="23">
        <f t="shared" si="126"/>
        <v>0</v>
      </c>
      <c r="M311" s="23">
        <f t="shared" si="126"/>
        <v>0</v>
      </c>
      <c r="N311" s="23">
        <f t="shared" si="126"/>
        <v>0</v>
      </c>
      <c r="O311" s="23">
        <f t="shared" si="126"/>
        <v>0</v>
      </c>
      <c r="P311" s="23">
        <f t="shared" si="126"/>
        <v>0</v>
      </c>
      <c r="Q311" s="23">
        <f t="shared" si="126"/>
        <v>0</v>
      </c>
      <c r="R311" s="23">
        <f t="shared" si="126"/>
        <v>0</v>
      </c>
      <c r="S311" s="23">
        <f t="shared" si="126"/>
        <v>0</v>
      </c>
      <c r="T311" s="23">
        <f t="shared" si="126"/>
        <v>0</v>
      </c>
    </row>
    <row r="312" spans="1:20" ht="12.75">
      <c r="A312" s="38" t="s">
        <v>52</v>
      </c>
      <c r="B312" s="47" t="s">
        <v>108</v>
      </c>
      <c r="C312" s="47" t="s">
        <v>40</v>
      </c>
      <c r="D312" s="47" t="s">
        <v>337</v>
      </c>
      <c r="E312" s="47" t="s">
        <v>53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20" ht="63.75">
      <c r="A313" s="32" t="s">
        <v>338</v>
      </c>
      <c r="B313" s="22" t="s">
        <v>108</v>
      </c>
      <c r="C313" s="22" t="s">
        <v>40</v>
      </c>
      <c r="D313" s="22" t="s">
        <v>339</v>
      </c>
      <c r="E313" s="22" t="s">
        <v>18</v>
      </c>
      <c r="F313" s="23"/>
      <c r="G313" s="23"/>
      <c r="H313" s="23"/>
      <c r="I313" s="23">
        <f aca="true" t="shared" si="127" ref="I313:T313">I314</f>
        <v>0</v>
      </c>
      <c r="J313" s="23">
        <f t="shared" si="127"/>
        <v>0</v>
      </c>
      <c r="K313" s="23">
        <f t="shared" si="127"/>
        <v>0</v>
      </c>
      <c r="L313" s="23">
        <f t="shared" si="127"/>
        <v>0</v>
      </c>
      <c r="M313" s="23">
        <f t="shared" si="127"/>
        <v>0</v>
      </c>
      <c r="N313" s="23">
        <f t="shared" si="127"/>
        <v>0</v>
      </c>
      <c r="O313" s="23">
        <f t="shared" si="127"/>
        <v>0</v>
      </c>
      <c r="P313" s="23">
        <f t="shared" si="127"/>
        <v>0</v>
      </c>
      <c r="Q313" s="23">
        <f t="shared" si="127"/>
        <v>0</v>
      </c>
      <c r="R313" s="23">
        <f t="shared" si="127"/>
        <v>0</v>
      </c>
      <c r="S313" s="23">
        <f t="shared" si="127"/>
        <v>0</v>
      </c>
      <c r="T313" s="23">
        <f t="shared" si="127"/>
        <v>0</v>
      </c>
    </row>
    <row r="314" spans="1:20" ht="12.75">
      <c r="A314" s="24" t="s">
        <v>52</v>
      </c>
      <c r="B314" s="22" t="s">
        <v>108</v>
      </c>
      <c r="C314" s="22" t="s">
        <v>40</v>
      </c>
      <c r="D314" s="22" t="s">
        <v>339</v>
      </c>
      <c r="E314" s="22" t="s">
        <v>53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30">
      <c r="A315" s="33" t="s">
        <v>340</v>
      </c>
      <c r="B315" s="19" t="s">
        <v>108</v>
      </c>
      <c r="C315" s="19" t="s">
        <v>194</v>
      </c>
      <c r="D315" s="19" t="s">
        <v>17</v>
      </c>
      <c r="E315" s="19" t="s">
        <v>18</v>
      </c>
      <c r="F315" s="20">
        <f>SUM(F316+F319)</f>
        <v>0</v>
      </c>
      <c r="G315" s="20">
        <f>SUM(G316+G319+G323)</f>
        <v>0</v>
      </c>
      <c r="H315" s="20">
        <f>SUM(H316+H319+H323)</f>
        <v>0</v>
      </c>
      <c r="I315" s="20">
        <f aca="true" t="shared" si="128" ref="I315:T315">I323</f>
        <v>0</v>
      </c>
      <c r="J315" s="20">
        <f t="shared" si="128"/>
        <v>0</v>
      </c>
      <c r="K315" s="20">
        <f t="shared" si="128"/>
        <v>0</v>
      </c>
      <c r="L315" s="20">
        <f t="shared" si="128"/>
        <v>0</v>
      </c>
      <c r="M315" s="20">
        <f t="shared" si="128"/>
        <v>0</v>
      </c>
      <c r="N315" s="20">
        <f t="shared" si="128"/>
        <v>0</v>
      </c>
      <c r="O315" s="20">
        <f t="shared" si="128"/>
        <v>0</v>
      </c>
      <c r="P315" s="20">
        <f t="shared" si="128"/>
        <v>0</v>
      </c>
      <c r="Q315" s="20">
        <f t="shared" si="128"/>
        <v>0</v>
      </c>
      <c r="R315" s="20">
        <f t="shared" si="128"/>
        <v>0</v>
      </c>
      <c r="S315" s="20">
        <f t="shared" si="128"/>
        <v>0</v>
      </c>
      <c r="T315" s="20">
        <f t="shared" si="128"/>
        <v>0</v>
      </c>
    </row>
    <row r="316" spans="1:20" ht="1.5" customHeight="1">
      <c r="A316" s="29" t="s">
        <v>341</v>
      </c>
      <c r="B316" s="16" t="s">
        <v>108</v>
      </c>
      <c r="C316" s="16" t="s">
        <v>194</v>
      </c>
      <c r="D316" s="16" t="s">
        <v>342</v>
      </c>
      <c r="E316" s="16" t="s">
        <v>18</v>
      </c>
      <c r="F316" s="17">
        <f>SUM(F317:F318)</f>
        <v>0</v>
      </c>
      <c r="G316" s="17">
        <f>SUM(G317:G318)</f>
        <v>0</v>
      </c>
      <c r="H316" s="17">
        <f>SUM(H317:H318)</f>
        <v>0</v>
      </c>
      <c r="I316" s="17">
        <f>SUM(I317:I318)</f>
        <v>0</v>
      </c>
      <c r="J316" s="17">
        <f aca="true" t="shared" si="129" ref="J316:T316">SUM(J317:J318)</f>
        <v>0</v>
      </c>
      <c r="K316" s="17">
        <f t="shared" si="129"/>
        <v>0</v>
      </c>
      <c r="L316" s="17">
        <f t="shared" si="129"/>
        <v>0</v>
      </c>
      <c r="M316" s="17">
        <f t="shared" si="129"/>
        <v>0</v>
      </c>
      <c r="N316" s="17">
        <f t="shared" si="129"/>
        <v>0</v>
      </c>
      <c r="O316" s="17">
        <f t="shared" si="129"/>
        <v>0</v>
      </c>
      <c r="P316" s="17">
        <f t="shared" si="129"/>
        <v>0</v>
      </c>
      <c r="Q316" s="17">
        <f t="shared" si="129"/>
        <v>0</v>
      </c>
      <c r="R316" s="17">
        <f t="shared" si="129"/>
        <v>0</v>
      </c>
      <c r="S316" s="17">
        <f t="shared" si="129"/>
        <v>0</v>
      </c>
      <c r="T316" s="17">
        <f t="shared" si="129"/>
        <v>0</v>
      </c>
    </row>
    <row r="317" spans="1:20" ht="12.75" hidden="1">
      <c r="A317" s="24" t="s">
        <v>322</v>
      </c>
      <c r="B317" s="22" t="s">
        <v>108</v>
      </c>
      <c r="C317" s="22" t="s">
        <v>194</v>
      </c>
      <c r="D317" s="22" t="s">
        <v>342</v>
      </c>
      <c r="E317" s="22" t="s">
        <v>335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t="12.75" hidden="1">
      <c r="A318" s="30" t="s">
        <v>343</v>
      </c>
      <c r="B318" s="22" t="s">
        <v>108</v>
      </c>
      <c r="C318" s="22" t="s">
        <v>194</v>
      </c>
      <c r="D318" s="22" t="s">
        <v>342</v>
      </c>
      <c r="E318" s="22" t="s">
        <v>344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t="22.5" hidden="1">
      <c r="A319" s="40" t="s">
        <v>345</v>
      </c>
      <c r="B319" s="16" t="s">
        <v>108</v>
      </c>
      <c r="C319" s="16" t="s">
        <v>194</v>
      </c>
      <c r="D319" s="16" t="s">
        <v>346</v>
      </c>
      <c r="E319" s="16" t="s">
        <v>18</v>
      </c>
      <c r="F319" s="17">
        <f>SUM(F320:F322)</f>
        <v>0</v>
      </c>
      <c r="G319" s="17">
        <f>SUM(G320:G322)</f>
        <v>0</v>
      </c>
      <c r="H319" s="17">
        <f>SUM(H320:H322)</f>
        <v>0</v>
      </c>
      <c r="I319" s="17">
        <f>SUM(I320:I322)</f>
        <v>0</v>
      </c>
      <c r="J319" s="17">
        <f aca="true" t="shared" si="130" ref="J319:T319">SUM(J320:J322)</f>
        <v>0</v>
      </c>
      <c r="K319" s="17">
        <f t="shared" si="130"/>
        <v>0</v>
      </c>
      <c r="L319" s="17">
        <f t="shared" si="130"/>
        <v>0</v>
      </c>
      <c r="M319" s="17">
        <f t="shared" si="130"/>
        <v>0</v>
      </c>
      <c r="N319" s="17">
        <f t="shared" si="130"/>
        <v>0</v>
      </c>
      <c r="O319" s="17">
        <f t="shared" si="130"/>
        <v>0</v>
      </c>
      <c r="P319" s="17">
        <f t="shared" si="130"/>
        <v>0</v>
      </c>
      <c r="Q319" s="17">
        <f t="shared" si="130"/>
        <v>0</v>
      </c>
      <c r="R319" s="17">
        <f t="shared" si="130"/>
        <v>0</v>
      </c>
      <c r="S319" s="17">
        <f t="shared" si="130"/>
        <v>0</v>
      </c>
      <c r="T319" s="17">
        <f t="shared" si="130"/>
        <v>0</v>
      </c>
    </row>
    <row r="320" spans="1:20" ht="12.75" hidden="1">
      <c r="A320" s="24" t="s">
        <v>322</v>
      </c>
      <c r="B320" s="22" t="s">
        <v>108</v>
      </c>
      <c r="C320" s="22" t="s">
        <v>194</v>
      </c>
      <c r="D320" s="22" t="s">
        <v>346</v>
      </c>
      <c r="E320" s="22" t="s">
        <v>335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12.75" hidden="1">
      <c r="A321" s="24" t="s">
        <v>343</v>
      </c>
      <c r="B321" s="22" t="s">
        <v>108</v>
      </c>
      <c r="C321" s="22" t="s">
        <v>194</v>
      </c>
      <c r="D321" s="22" t="s">
        <v>346</v>
      </c>
      <c r="E321" s="22" t="s">
        <v>344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t="12.75" hidden="1">
      <c r="A322" s="24" t="s">
        <v>347</v>
      </c>
      <c r="B322" s="22" t="s">
        <v>108</v>
      </c>
      <c r="C322" s="22" t="s">
        <v>194</v>
      </c>
      <c r="D322" s="22" t="s">
        <v>346</v>
      </c>
      <c r="E322" s="22" t="s">
        <v>348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24">
      <c r="A323" s="38" t="s">
        <v>272</v>
      </c>
      <c r="B323" s="47" t="s">
        <v>108</v>
      </c>
      <c r="C323" s="47" t="s">
        <v>194</v>
      </c>
      <c r="D323" s="47" t="s">
        <v>273</v>
      </c>
      <c r="E323" s="47" t="s">
        <v>18</v>
      </c>
      <c r="F323" s="48"/>
      <c r="G323" s="48">
        <f aca="true" t="shared" si="131" ref="G323:T323">G324</f>
        <v>0</v>
      </c>
      <c r="H323" s="48">
        <f t="shared" si="131"/>
        <v>0</v>
      </c>
      <c r="I323" s="48">
        <f t="shared" si="131"/>
        <v>0</v>
      </c>
      <c r="J323" s="48">
        <f t="shared" si="131"/>
        <v>0</v>
      </c>
      <c r="K323" s="48">
        <f t="shared" si="131"/>
        <v>0</v>
      </c>
      <c r="L323" s="48">
        <f t="shared" si="131"/>
        <v>0</v>
      </c>
      <c r="M323" s="48">
        <f t="shared" si="131"/>
        <v>0</v>
      </c>
      <c r="N323" s="48">
        <f t="shared" si="131"/>
        <v>0</v>
      </c>
      <c r="O323" s="48">
        <f t="shared" si="131"/>
        <v>0</v>
      </c>
      <c r="P323" s="48">
        <f t="shared" si="131"/>
        <v>0</v>
      </c>
      <c r="Q323" s="48">
        <f t="shared" si="131"/>
        <v>0</v>
      </c>
      <c r="R323" s="48">
        <f t="shared" si="131"/>
        <v>0</v>
      </c>
      <c r="S323" s="48">
        <f t="shared" si="131"/>
        <v>0</v>
      </c>
      <c r="T323" s="48">
        <f t="shared" si="131"/>
        <v>0</v>
      </c>
    </row>
    <row r="324" spans="1:20" ht="12.75">
      <c r="A324" s="24" t="s">
        <v>322</v>
      </c>
      <c r="B324" s="22" t="s">
        <v>108</v>
      </c>
      <c r="C324" s="22" t="s">
        <v>194</v>
      </c>
      <c r="D324" s="22" t="s">
        <v>273</v>
      </c>
      <c r="E324" s="22" t="s">
        <v>335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t="12.75">
      <c r="A325" s="24"/>
      <c r="B325" s="22"/>
      <c r="C325" s="22"/>
      <c r="D325" s="22"/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t="36">
      <c r="A326" s="12" t="s">
        <v>349</v>
      </c>
      <c r="B326" s="94" t="s">
        <v>57</v>
      </c>
      <c r="C326" s="95"/>
      <c r="D326" s="95"/>
      <c r="E326" s="95"/>
      <c r="F326" s="96">
        <f>F327+F345</f>
        <v>24260585</v>
      </c>
      <c r="G326" s="96">
        <f>G327+G345</f>
        <v>0</v>
      </c>
      <c r="H326" s="96">
        <f>H327+H345</f>
        <v>2425000</v>
      </c>
      <c r="I326" s="96">
        <f aca="true" t="shared" si="132" ref="I326:T326">I327+I336+I339+I353</f>
        <v>0</v>
      </c>
      <c r="J326" s="96">
        <f t="shared" si="132"/>
        <v>69000</v>
      </c>
      <c r="K326" s="96">
        <f t="shared" si="132"/>
        <v>0</v>
      </c>
      <c r="L326" s="96">
        <f t="shared" si="132"/>
        <v>0</v>
      </c>
      <c r="M326" s="96">
        <f t="shared" si="132"/>
        <v>0</v>
      </c>
      <c r="N326" s="96">
        <f t="shared" si="132"/>
        <v>0</v>
      </c>
      <c r="O326" s="96">
        <f t="shared" si="132"/>
        <v>0</v>
      </c>
      <c r="P326" s="96">
        <f t="shared" si="132"/>
        <v>0</v>
      </c>
      <c r="Q326" s="96">
        <f t="shared" si="132"/>
        <v>0</v>
      </c>
      <c r="R326" s="96">
        <f t="shared" si="132"/>
        <v>0</v>
      </c>
      <c r="S326" s="96">
        <f t="shared" si="132"/>
        <v>0</v>
      </c>
      <c r="T326" s="96">
        <f t="shared" si="132"/>
        <v>0</v>
      </c>
    </row>
    <row r="327" spans="1:20" ht="45">
      <c r="A327" s="82" t="s">
        <v>350</v>
      </c>
      <c r="B327" s="13" t="s">
        <v>57</v>
      </c>
      <c r="C327" s="13" t="s">
        <v>15</v>
      </c>
      <c r="D327" s="13"/>
      <c r="E327" s="13"/>
      <c r="F327" s="97">
        <f>F328+F330</f>
        <v>24260585</v>
      </c>
      <c r="G327" s="97">
        <f>G328+G330+G339+G337</f>
        <v>0</v>
      </c>
      <c r="H327" s="97">
        <f>H328+H330+H339+H337</f>
        <v>2425000</v>
      </c>
      <c r="I327" s="97">
        <f aca="true" t="shared" si="133" ref="I327:T327">I330+I333</f>
        <v>0</v>
      </c>
      <c r="J327" s="97">
        <f t="shared" si="133"/>
        <v>0</v>
      </c>
      <c r="K327" s="97">
        <f t="shared" si="133"/>
        <v>0</v>
      </c>
      <c r="L327" s="97">
        <f t="shared" si="133"/>
        <v>0</v>
      </c>
      <c r="M327" s="97">
        <f t="shared" si="133"/>
        <v>0</v>
      </c>
      <c r="N327" s="97">
        <f t="shared" si="133"/>
        <v>0</v>
      </c>
      <c r="O327" s="97">
        <f t="shared" si="133"/>
        <v>0</v>
      </c>
      <c r="P327" s="97">
        <f t="shared" si="133"/>
        <v>0</v>
      </c>
      <c r="Q327" s="97">
        <f t="shared" si="133"/>
        <v>0</v>
      </c>
      <c r="R327" s="97">
        <f t="shared" si="133"/>
        <v>0</v>
      </c>
      <c r="S327" s="97">
        <f t="shared" si="133"/>
        <v>0</v>
      </c>
      <c r="T327" s="97">
        <f t="shared" si="133"/>
        <v>0</v>
      </c>
    </row>
    <row r="328" spans="1:20" ht="12.75" hidden="1">
      <c r="A328" s="29" t="s">
        <v>187</v>
      </c>
      <c r="B328" s="16" t="s">
        <v>57</v>
      </c>
      <c r="C328" s="16" t="s">
        <v>15</v>
      </c>
      <c r="D328" s="16" t="s">
        <v>188</v>
      </c>
      <c r="E328" s="16"/>
      <c r="F328" s="17">
        <f aca="true" t="shared" si="134" ref="F328:T328">F329</f>
        <v>542000</v>
      </c>
      <c r="G328" s="17">
        <f t="shared" si="134"/>
        <v>0</v>
      </c>
      <c r="H328" s="17">
        <f t="shared" si="134"/>
        <v>0</v>
      </c>
      <c r="I328" s="17">
        <f t="shared" si="134"/>
        <v>0</v>
      </c>
      <c r="J328" s="17">
        <f t="shared" si="134"/>
        <v>0</v>
      </c>
      <c r="K328" s="17">
        <f t="shared" si="134"/>
        <v>0</v>
      </c>
      <c r="L328" s="17">
        <f t="shared" si="134"/>
        <v>0</v>
      </c>
      <c r="M328" s="17">
        <f t="shared" si="134"/>
        <v>0</v>
      </c>
      <c r="N328" s="17">
        <f t="shared" si="134"/>
        <v>0</v>
      </c>
      <c r="O328" s="17">
        <f t="shared" si="134"/>
        <v>0</v>
      </c>
      <c r="P328" s="17">
        <f t="shared" si="134"/>
        <v>0</v>
      </c>
      <c r="Q328" s="17">
        <f t="shared" si="134"/>
        <v>0</v>
      </c>
      <c r="R328" s="17">
        <f t="shared" si="134"/>
        <v>0</v>
      </c>
      <c r="S328" s="17">
        <f t="shared" si="134"/>
        <v>0</v>
      </c>
      <c r="T328" s="17">
        <f t="shared" si="134"/>
        <v>0</v>
      </c>
    </row>
    <row r="329" spans="1:20" ht="12.75" hidden="1">
      <c r="A329" s="24" t="s">
        <v>149</v>
      </c>
      <c r="B329" s="22" t="s">
        <v>57</v>
      </c>
      <c r="C329" s="22" t="s">
        <v>15</v>
      </c>
      <c r="D329" s="22" t="s">
        <v>188</v>
      </c>
      <c r="E329" s="22" t="s">
        <v>151</v>
      </c>
      <c r="F329" s="23">
        <v>542000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25.5">
      <c r="A330" s="32" t="s">
        <v>351</v>
      </c>
      <c r="B330" s="16" t="s">
        <v>57</v>
      </c>
      <c r="C330" s="16" t="s">
        <v>15</v>
      </c>
      <c r="D330" s="16" t="s">
        <v>352</v>
      </c>
      <c r="E330" s="16" t="s">
        <v>18</v>
      </c>
      <c r="F330" s="17">
        <f>SUM(F331:F336)</f>
        <v>23718585</v>
      </c>
      <c r="G330" s="17">
        <f>SUM(G331:G336)</f>
        <v>0</v>
      </c>
      <c r="H330" s="17">
        <f>SUM(H331:H336)</f>
        <v>2425000</v>
      </c>
      <c r="I330" s="17">
        <f aca="true" t="shared" si="135" ref="I330:T330">I332</f>
        <v>0</v>
      </c>
      <c r="J330" s="17">
        <f t="shared" si="135"/>
        <v>0</v>
      </c>
      <c r="K330" s="17">
        <f t="shared" si="135"/>
        <v>0</v>
      </c>
      <c r="L330" s="17">
        <f t="shared" si="135"/>
        <v>0</v>
      </c>
      <c r="M330" s="17">
        <f t="shared" si="135"/>
        <v>0</v>
      </c>
      <c r="N330" s="17">
        <f t="shared" si="135"/>
        <v>0</v>
      </c>
      <c r="O330" s="17">
        <f t="shared" si="135"/>
        <v>0</v>
      </c>
      <c r="P330" s="17">
        <f t="shared" si="135"/>
        <v>0</v>
      </c>
      <c r="Q330" s="17">
        <f t="shared" si="135"/>
        <v>0</v>
      </c>
      <c r="R330" s="17">
        <f t="shared" si="135"/>
        <v>0</v>
      </c>
      <c r="S330" s="17">
        <f t="shared" si="135"/>
        <v>0</v>
      </c>
      <c r="T330" s="17">
        <f t="shared" si="135"/>
        <v>0</v>
      </c>
    </row>
    <row r="331" spans="1:20" ht="0.75" customHeight="1">
      <c r="A331" s="24" t="s">
        <v>353</v>
      </c>
      <c r="B331" s="22" t="s">
        <v>57</v>
      </c>
      <c r="C331" s="22" t="s">
        <v>15</v>
      </c>
      <c r="D331" s="22" t="s">
        <v>354</v>
      </c>
      <c r="E331" s="22" t="s">
        <v>355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16.5" customHeight="1">
      <c r="A332" s="24" t="s">
        <v>52</v>
      </c>
      <c r="B332" s="22" t="s">
        <v>57</v>
      </c>
      <c r="C332" s="22" t="s">
        <v>15</v>
      </c>
      <c r="D332" s="22" t="s">
        <v>352</v>
      </c>
      <c r="E332" s="22" t="s">
        <v>53</v>
      </c>
      <c r="F332" s="23">
        <v>2371500</v>
      </c>
      <c r="G332" s="23"/>
      <c r="H332" s="23">
        <v>2425000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25.5">
      <c r="A333" s="39" t="s">
        <v>356</v>
      </c>
      <c r="B333" s="22" t="s">
        <v>57</v>
      </c>
      <c r="C333" s="22" t="s">
        <v>15</v>
      </c>
      <c r="D333" s="22" t="s">
        <v>357</v>
      </c>
      <c r="E333" s="22" t="s">
        <v>18</v>
      </c>
      <c r="F333" s="23"/>
      <c r="G333" s="23"/>
      <c r="H333" s="23"/>
      <c r="I333" s="23">
        <f aca="true" t="shared" si="136" ref="I333:T333">I334</f>
        <v>0</v>
      </c>
      <c r="J333" s="23">
        <f t="shared" si="136"/>
        <v>0</v>
      </c>
      <c r="K333" s="23">
        <f t="shared" si="136"/>
        <v>0</v>
      </c>
      <c r="L333" s="23">
        <f t="shared" si="136"/>
        <v>0</v>
      </c>
      <c r="M333" s="23">
        <f t="shared" si="136"/>
        <v>0</v>
      </c>
      <c r="N333" s="23">
        <f t="shared" si="136"/>
        <v>0</v>
      </c>
      <c r="O333" s="23">
        <f t="shared" si="136"/>
        <v>0</v>
      </c>
      <c r="P333" s="23">
        <f t="shared" si="136"/>
        <v>0</v>
      </c>
      <c r="Q333" s="23">
        <f t="shared" si="136"/>
        <v>0</v>
      </c>
      <c r="R333" s="23">
        <f t="shared" si="136"/>
        <v>0</v>
      </c>
      <c r="S333" s="23">
        <f t="shared" si="136"/>
        <v>0</v>
      </c>
      <c r="T333" s="23">
        <f t="shared" si="136"/>
        <v>0</v>
      </c>
    </row>
    <row r="334" spans="1:20" ht="12.75">
      <c r="A334" s="24" t="s">
        <v>52</v>
      </c>
      <c r="B334" s="22" t="s">
        <v>57</v>
      </c>
      <c r="C334" s="22" t="s">
        <v>15</v>
      </c>
      <c r="D334" s="22" t="s">
        <v>357</v>
      </c>
      <c r="E334" s="22" t="s">
        <v>53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12.75">
      <c r="A335" s="24"/>
      <c r="B335" s="22"/>
      <c r="C335" s="22"/>
      <c r="D335" s="22"/>
      <c r="E335" s="22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60">
      <c r="A336" s="82" t="s">
        <v>358</v>
      </c>
      <c r="B336" s="22" t="s">
        <v>57</v>
      </c>
      <c r="C336" s="22" t="s">
        <v>20</v>
      </c>
      <c r="D336" s="22" t="s">
        <v>359</v>
      </c>
      <c r="E336" s="22" t="s">
        <v>18</v>
      </c>
      <c r="F336" s="23">
        <f>12888085-542000+9001000</f>
        <v>21347085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24" hidden="1">
      <c r="A337" s="38" t="s">
        <v>360</v>
      </c>
      <c r="B337" s="47" t="s">
        <v>57</v>
      </c>
      <c r="C337" s="47" t="s">
        <v>20</v>
      </c>
      <c r="D337" s="47"/>
      <c r="E337" s="47"/>
      <c r="F337" s="48"/>
      <c r="G337" s="48">
        <f aca="true" t="shared" si="137" ref="G337:T337">G338</f>
        <v>0</v>
      </c>
      <c r="H337" s="48">
        <f t="shared" si="137"/>
        <v>0</v>
      </c>
      <c r="I337" s="48">
        <f t="shared" si="137"/>
        <v>0</v>
      </c>
      <c r="J337" s="48">
        <f t="shared" si="137"/>
        <v>0</v>
      </c>
      <c r="K337" s="48">
        <f t="shared" si="137"/>
        <v>0</v>
      </c>
      <c r="L337" s="48">
        <f t="shared" si="137"/>
        <v>0</v>
      </c>
      <c r="M337" s="48">
        <f t="shared" si="137"/>
        <v>0</v>
      </c>
      <c r="N337" s="48">
        <f t="shared" si="137"/>
        <v>0</v>
      </c>
      <c r="O337" s="48">
        <f t="shared" si="137"/>
        <v>0</v>
      </c>
      <c r="P337" s="48">
        <f t="shared" si="137"/>
        <v>0</v>
      </c>
      <c r="Q337" s="48">
        <f t="shared" si="137"/>
        <v>0</v>
      </c>
      <c r="R337" s="48">
        <f t="shared" si="137"/>
        <v>0</v>
      </c>
      <c r="S337" s="48">
        <f t="shared" si="137"/>
        <v>0</v>
      </c>
      <c r="T337" s="48">
        <f t="shared" si="137"/>
        <v>0</v>
      </c>
    </row>
    <row r="338" spans="1:20" ht="48" hidden="1">
      <c r="A338" s="24" t="s">
        <v>361</v>
      </c>
      <c r="B338" s="22" t="s">
        <v>57</v>
      </c>
      <c r="C338" s="22" t="s">
        <v>20</v>
      </c>
      <c r="D338" s="22" t="s">
        <v>362</v>
      </c>
      <c r="E338" s="22" t="s">
        <v>363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47.25">
      <c r="A339" s="80" t="s">
        <v>364</v>
      </c>
      <c r="B339" s="47" t="s">
        <v>57</v>
      </c>
      <c r="C339" s="47" t="s">
        <v>37</v>
      </c>
      <c r="D339" s="47" t="s">
        <v>359</v>
      </c>
      <c r="E339" s="47" t="s">
        <v>18</v>
      </c>
      <c r="F339" s="48"/>
      <c r="G339" s="48">
        <f>G344</f>
        <v>0</v>
      </c>
      <c r="H339" s="48">
        <f>H344</f>
        <v>0</v>
      </c>
      <c r="I339" s="48">
        <f aca="true" t="shared" si="138" ref="I339:T339">I340+I342+I344</f>
        <v>0</v>
      </c>
      <c r="J339" s="48">
        <f t="shared" si="138"/>
        <v>69000</v>
      </c>
      <c r="K339" s="48">
        <f t="shared" si="138"/>
        <v>0</v>
      </c>
      <c r="L339" s="48">
        <f t="shared" si="138"/>
        <v>0</v>
      </c>
      <c r="M339" s="48">
        <f t="shared" si="138"/>
        <v>0</v>
      </c>
      <c r="N339" s="48">
        <f t="shared" si="138"/>
        <v>0</v>
      </c>
      <c r="O339" s="48">
        <f t="shared" si="138"/>
        <v>0</v>
      </c>
      <c r="P339" s="48">
        <f t="shared" si="138"/>
        <v>0</v>
      </c>
      <c r="Q339" s="48">
        <f t="shared" si="138"/>
        <v>0</v>
      </c>
      <c r="R339" s="48">
        <f t="shared" si="138"/>
        <v>0</v>
      </c>
      <c r="S339" s="48">
        <f t="shared" si="138"/>
        <v>0</v>
      </c>
      <c r="T339" s="48">
        <f t="shared" si="138"/>
        <v>0</v>
      </c>
    </row>
    <row r="340" spans="1:20" ht="38.25">
      <c r="A340" s="32" t="s">
        <v>365</v>
      </c>
      <c r="B340" s="47" t="s">
        <v>57</v>
      </c>
      <c r="C340" s="47" t="s">
        <v>37</v>
      </c>
      <c r="D340" s="47" t="s">
        <v>90</v>
      </c>
      <c r="E340" s="47" t="s">
        <v>18</v>
      </c>
      <c r="F340" s="48"/>
      <c r="G340" s="48"/>
      <c r="H340" s="48"/>
      <c r="I340" s="48">
        <f aca="true" t="shared" si="139" ref="I340:T340">I341</f>
        <v>0</v>
      </c>
      <c r="J340" s="48">
        <f t="shared" si="139"/>
        <v>0</v>
      </c>
      <c r="K340" s="48">
        <f t="shared" si="139"/>
        <v>0</v>
      </c>
      <c r="L340" s="48">
        <f t="shared" si="139"/>
        <v>0</v>
      </c>
      <c r="M340" s="48">
        <f t="shared" si="139"/>
        <v>0</v>
      </c>
      <c r="N340" s="48">
        <f t="shared" si="139"/>
        <v>0</v>
      </c>
      <c r="O340" s="48">
        <f t="shared" si="139"/>
        <v>0</v>
      </c>
      <c r="P340" s="48">
        <f t="shared" si="139"/>
        <v>0</v>
      </c>
      <c r="Q340" s="48">
        <f t="shared" si="139"/>
        <v>0</v>
      </c>
      <c r="R340" s="48">
        <f t="shared" si="139"/>
        <v>0</v>
      </c>
      <c r="S340" s="48">
        <f t="shared" si="139"/>
        <v>0</v>
      </c>
      <c r="T340" s="48">
        <f t="shared" si="139"/>
        <v>0</v>
      </c>
    </row>
    <row r="341" spans="1:20" ht="12.75">
      <c r="A341" s="98" t="s">
        <v>52</v>
      </c>
      <c r="B341" s="47" t="s">
        <v>57</v>
      </c>
      <c r="C341" s="47" t="s">
        <v>37</v>
      </c>
      <c r="D341" s="47" t="s">
        <v>90</v>
      </c>
      <c r="E341" s="47" t="s">
        <v>53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</row>
    <row r="342" spans="1:20" ht="38.25">
      <c r="A342" s="32" t="s">
        <v>50</v>
      </c>
      <c r="B342" s="47" t="s">
        <v>57</v>
      </c>
      <c r="C342" s="47" t="s">
        <v>37</v>
      </c>
      <c r="D342" s="47" t="s">
        <v>366</v>
      </c>
      <c r="E342" s="47" t="s">
        <v>18</v>
      </c>
      <c r="F342" s="48"/>
      <c r="G342" s="48"/>
      <c r="H342" s="48"/>
      <c r="I342" s="48">
        <f aca="true" t="shared" si="140" ref="I342:T342">I343</f>
        <v>0</v>
      </c>
      <c r="J342" s="48">
        <f t="shared" si="140"/>
        <v>0</v>
      </c>
      <c r="K342" s="48">
        <f t="shared" si="140"/>
        <v>0</v>
      </c>
      <c r="L342" s="48">
        <f t="shared" si="140"/>
        <v>0</v>
      </c>
      <c r="M342" s="48">
        <f t="shared" si="140"/>
        <v>0</v>
      </c>
      <c r="N342" s="48">
        <f t="shared" si="140"/>
        <v>0</v>
      </c>
      <c r="O342" s="48">
        <f t="shared" si="140"/>
        <v>0</v>
      </c>
      <c r="P342" s="48">
        <f t="shared" si="140"/>
        <v>0</v>
      </c>
      <c r="Q342" s="48">
        <f t="shared" si="140"/>
        <v>0</v>
      </c>
      <c r="R342" s="48">
        <f t="shared" si="140"/>
        <v>0</v>
      </c>
      <c r="S342" s="48">
        <f t="shared" si="140"/>
        <v>0</v>
      </c>
      <c r="T342" s="48">
        <f t="shared" si="140"/>
        <v>0</v>
      </c>
    </row>
    <row r="343" spans="1:20" ht="12.75">
      <c r="A343" s="98" t="s">
        <v>52</v>
      </c>
      <c r="B343" s="47" t="s">
        <v>57</v>
      </c>
      <c r="C343" s="47" t="s">
        <v>37</v>
      </c>
      <c r="D343" s="47" t="s">
        <v>366</v>
      </c>
      <c r="E343" s="47" t="s">
        <v>53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</row>
    <row r="344" spans="1:20" ht="25.5">
      <c r="A344" s="31" t="s">
        <v>367</v>
      </c>
      <c r="B344" s="22" t="s">
        <v>57</v>
      </c>
      <c r="C344" s="22" t="s">
        <v>37</v>
      </c>
      <c r="D344" s="22" t="s">
        <v>368</v>
      </c>
      <c r="E344" s="22" t="s">
        <v>18</v>
      </c>
      <c r="F344" s="23"/>
      <c r="G344" s="23"/>
      <c r="H344" s="23"/>
      <c r="I344" s="23">
        <f aca="true" t="shared" si="141" ref="I344:T344">I352</f>
        <v>0</v>
      </c>
      <c r="J344" s="23">
        <f t="shared" si="141"/>
        <v>69000</v>
      </c>
      <c r="K344" s="23">
        <f t="shared" si="141"/>
        <v>0</v>
      </c>
      <c r="L344" s="23">
        <f t="shared" si="141"/>
        <v>0</v>
      </c>
      <c r="M344" s="23">
        <f t="shared" si="141"/>
        <v>0</v>
      </c>
      <c r="N344" s="23">
        <f t="shared" si="141"/>
        <v>0</v>
      </c>
      <c r="O344" s="23">
        <f t="shared" si="141"/>
        <v>0</v>
      </c>
      <c r="P344" s="23">
        <f t="shared" si="141"/>
        <v>0</v>
      </c>
      <c r="Q344" s="23">
        <f t="shared" si="141"/>
        <v>0</v>
      </c>
      <c r="R344" s="23">
        <f t="shared" si="141"/>
        <v>0</v>
      </c>
      <c r="S344" s="23">
        <f t="shared" si="141"/>
        <v>0</v>
      </c>
      <c r="T344" s="23">
        <f t="shared" si="141"/>
        <v>0</v>
      </c>
    </row>
    <row r="345" spans="1:20" ht="15.75" customHeight="1" hidden="1">
      <c r="A345" s="99" t="s">
        <v>369</v>
      </c>
      <c r="B345" s="13" t="s">
        <v>57</v>
      </c>
      <c r="C345" s="13" t="s">
        <v>20</v>
      </c>
      <c r="D345" s="13"/>
      <c r="E345" s="13"/>
      <c r="F345" s="97">
        <f aca="true" t="shared" si="142" ref="F345:T346">F346</f>
        <v>0</v>
      </c>
      <c r="G345" s="97">
        <f t="shared" si="142"/>
        <v>0</v>
      </c>
      <c r="H345" s="97">
        <f t="shared" si="142"/>
        <v>0</v>
      </c>
      <c r="I345" s="97">
        <f t="shared" si="142"/>
        <v>0</v>
      </c>
      <c r="J345" s="97">
        <f t="shared" si="142"/>
        <v>0</v>
      </c>
      <c r="K345" s="97">
        <f t="shared" si="142"/>
        <v>0</v>
      </c>
      <c r="L345" s="97">
        <f t="shared" si="142"/>
        <v>0</v>
      </c>
      <c r="M345" s="97">
        <f t="shared" si="142"/>
        <v>0</v>
      </c>
      <c r="N345" s="97">
        <f t="shared" si="142"/>
        <v>0</v>
      </c>
      <c r="O345" s="97">
        <f t="shared" si="142"/>
        <v>0</v>
      </c>
      <c r="P345" s="97">
        <f t="shared" si="142"/>
        <v>0</v>
      </c>
      <c r="Q345" s="97">
        <f t="shared" si="142"/>
        <v>0</v>
      </c>
      <c r="R345" s="97">
        <f t="shared" si="142"/>
        <v>0</v>
      </c>
      <c r="S345" s="97">
        <f t="shared" si="142"/>
        <v>0</v>
      </c>
      <c r="T345" s="97">
        <f t="shared" si="142"/>
        <v>0</v>
      </c>
    </row>
    <row r="346" spans="1:20" ht="12.75" hidden="1">
      <c r="A346" s="29" t="s">
        <v>52</v>
      </c>
      <c r="B346" s="16" t="s">
        <v>57</v>
      </c>
      <c r="C346" s="16" t="s">
        <v>20</v>
      </c>
      <c r="D346" s="16" t="s">
        <v>99</v>
      </c>
      <c r="E346" s="16"/>
      <c r="F346" s="17">
        <f t="shared" si="142"/>
        <v>0</v>
      </c>
      <c r="G346" s="17">
        <f t="shared" si="142"/>
        <v>0</v>
      </c>
      <c r="H346" s="17">
        <f t="shared" si="142"/>
        <v>0</v>
      </c>
      <c r="I346" s="17">
        <f t="shared" si="142"/>
        <v>0</v>
      </c>
      <c r="J346" s="17">
        <f t="shared" si="142"/>
        <v>0</v>
      </c>
      <c r="K346" s="17">
        <f t="shared" si="142"/>
        <v>0</v>
      </c>
      <c r="L346" s="17">
        <f t="shared" si="142"/>
        <v>0</v>
      </c>
      <c r="M346" s="17">
        <f t="shared" si="142"/>
        <v>0</v>
      </c>
      <c r="N346" s="17">
        <f t="shared" si="142"/>
        <v>0</v>
      </c>
      <c r="O346" s="17">
        <f t="shared" si="142"/>
        <v>0</v>
      </c>
      <c r="P346" s="17">
        <f t="shared" si="142"/>
        <v>0</v>
      </c>
      <c r="Q346" s="17">
        <f t="shared" si="142"/>
        <v>0</v>
      </c>
      <c r="R346" s="17">
        <f t="shared" si="142"/>
        <v>0</v>
      </c>
      <c r="S346" s="17">
        <f t="shared" si="142"/>
        <v>0</v>
      </c>
      <c r="T346" s="17">
        <f t="shared" si="142"/>
        <v>0</v>
      </c>
    </row>
    <row r="347" spans="1:20" ht="10.5" customHeight="1" hidden="1">
      <c r="A347" s="24" t="s">
        <v>370</v>
      </c>
      <c r="B347" s="22" t="s">
        <v>57</v>
      </c>
      <c r="C347" s="22" t="s">
        <v>20</v>
      </c>
      <c r="D347" s="22" t="s">
        <v>371</v>
      </c>
      <c r="E347" s="19" t="s">
        <v>372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t="12.75" hidden="1">
      <c r="A348" s="24"/>
      <c r="B348" s="22"/>
      <c r="C348" s="22"/>
      <c r="D348" s="22"/>
      <c r="E348" s="22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12.75" hidden="1">
      <c r="A349" s="24"/>
      <c r="B349" s="22"/>
      <c r="C349" s="22"/>
      <c r="D349" s="22"/>
      <c r="E349" s="22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12.75" hidden="1">
      <c r="A350" s="24"/>
      <c r="B350" s="22"/>
      <c r="C350" s="22"/>
      <c r="D350" s="22"/>
      <c r="E350" s="22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t="12.75" hidden="1">
      <c r="A351" s="24"/>
      <c r="B351" s="22"/>
      <c r="C351" s="22"/>
      <c r="D351" s="22"/>
      <c r="E351" s="22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t="12.75">
      <c r="A352" s="18" t="s">
        <v>373</v>
      </c>
      <c r="B352" s="22" t="s">
        <v>57</v>
      </c>
      <c r="C352" s="22" t="s">
        <v>37</v>
      </c>
      <c r="D352" s="22" t="s">
        <v>368</v>
      </c>
      <c r="E352" s="22" t="s">
        <v>374</v>
      </c>
      <c r="F352" s="23"/>
      <c r="G352" s="23"/>
      <c r="H352" s="23"/>
      <c r="I352" s="23"/>
      <c r="J352" s="23">
        <v>69000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t="30">
      <c r="A353" s="82" t="s">
        <v>375</v>
      </c>
      <c r="B353" s="22" t="s">
        <v>57</v>
      </c>
      <c r="C353" s="22" t="s">
        <v>40</v>
      </c>
      <c r="D353" s="22" t="s">
        <v>359</v>
      </c>
      <c r="E353" s="22" t="s">
        <v>18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t="12.75">
      <c r="A354" s="10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3.5" thickBot="1">
      <c r="A355" s="101" t="s">
        <v>376</v>
      </c>
      <c r="B355" s="102"/>
      <c r="C355" s="102"/>
      <c r="D355" s="102"/>
      <c r="E355" s="102"/>
      <c r="F355" s="103">
        <f>F286+F241+F210+F169+F157+F107+F86+F63+F12+F326</f>
        <v>107019428</v>
      </c>
      <c r="G355" s="103">
        <f>G286+G241+G210+G169+G157+G107+G86+G63+G12+G326+G58</f>
        <v>0</v>
      </c>
      <c r="H355" s="103">
        <f>H286+H241+H210+H169+H157+H107+H86+H63+H12+H326+H58</f>
        <v>18808100</v>
      </c>
      <c r="I355" s="103">
        <f aca="true" t="shared" si="143" ref="I355:T355">I12+I58+I63+I86+I107+I157+I169+I210+I241+I286+I326</f>
        <v>0</v>
      </c>
      <c r="J355" s="103">
        <f t="shared" si="143"/>
        <v>2911500</v>
      </c>
      <c r="K355" s="103">
        <f t="shared" si="143"/>
        <v>0</v>
      </c>
      <c r="L355" s="103">
        <f t="shared" si="143"/>
        <v>0</v>
      </c>
      <c r="M355" s="103">
        <f t="shared" si="143"/>
        <v>0</v>
      </c>
      <c r="N355" s="103">
        <f t="shared" si="143"/>
        <v>0</v>
      </c>
      <c r="O355" s="103">
        <f t="shared" si="143"/>
        <v>0</v>
      </c>
      <c r="P355" s="103">
        <f t="shared" si="143"/>
        <v>0</v>
      </c>
      <c r="Q355" s="103">
        <f t="shared" si="143"/>
        <v>0</v>
      </c>
      <c r="R355" s="103">
        <f t="shared" si="143"/>
        <v>0</v>
      </c>
      <c r="S355" s="103">
        <f t="shared" si="143"/>
        <v>0</v>
      </c>
      <c r="T355" s="103">
        <f t="shared" si="143"/>
        <v>0</v>
      </c>
    </row>
  </sheetData>
  <sheetProtection/>
  <mergeCells count="1">
    <mergeCell ref="A5:F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I10" sqref="AI10"/>
    </sheetView>
  </sheetViews>
  <sheetFormatPr defaultColWidth="9.00390625" defaultRowHeight="12.75"/>
  <cols>
    <col min="1" max="1" width="41.25390625" style="0" customWidth="1"/>
    <col min="2" max="2" width="24.00390625" style="0" customWidth="1"/>
    <col min="3" max="4" width="0.12890625" style="0" hidden="1" customWidth="1"/>
    <col min="5" max="5" width="10.125" style="0" hidden="1" customWidth="1"/>
    <col min="6" max="6" width="14.625" style="0" customWidth="1"/>
    <col min="7" max="7" width="10.375" style="0" customWidth="1"/>
    <col min="8" max="8" width="12.875" style="0" hidden="1" customWidth="1"/>
    <col min="9" max="9" width="13.875" style="0" hidden="1" customWidth="1"/>
    <col min="10" max="10" width="13.00390625" style="0" hidden="1" customWidth="1"/>
    <col min="11" max="11" width="12.875" style="0" hidden="1" customWidth="1"/>
    <col min="12" max="12" width="14.00390625" style="0" hidden="1" customWidth="1"/>
    <col min="13" max="13" width="14.125" style="0" hidden="1" customWidth="1"/>
    <col min="14" max="14" width="5.125" style="0" customWidth="1"/>
    <col min="15" max="15" width="14.25390625" style="0" hidden="1" customWidth="1"/>
    <col min="16" max="16" width="15.875" style="0" hidden="1" customWidth="1"/>
    <col min="17" max="17" width="15.375" style="0" hidden="1" customWidth="1"/>
    <col min="18" max="18" width="10.875" style="0" customWidth="1"/>
    <col min="23" max="25" width="9.125" style="0" hidden="1" customWidth="1"/>
    <col min="28" max="33" width="9.125" style="0" hidden="1" customWidth="1"/>
  </cols>
  <sheetData>
    <row r="1" spans="1:8" ht="15">
      <c r="A1" s="113"/>
      <c r="B1" s="2"/>
      <c r="C1" s="2"/>
      <c r="D1" s="1"/>
      <c r="F1" s="1"/>
      <c r="H1" s="1" t="s">
        <v>0</v>
      </c>
    </row>
    <row r="2" spans="1:14" ht="12.75">
      <c r="A2" s="112"/>
      <c r="D2" s="1"/>
      <c r="F2" s="2" t="s">
        <v>393</v>
      </c>
      <c r="G2" s="2">
        <v>9</v>
      </c>
      <c r="H2" s="2"/>
      <c r="I2" s="2"/>
      <c r="J2" s="2"/>
      <c r="K2" s="2"/>
      <c r="L2" s="2"/>
      <c r="M2" s="2"/>
      <c r="N2" s="2"/>
    </row>
    <row r="3" spans="1:14" ht="12.75" customHeight="1">
      <c r="A3" s="111"/>
      <c r="D3" s="1"/>
      <c r="F3" s="133" t="s">
        <v>390</v>
      </c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1"/>
      <c r="F4" s="132" t="s">
        <v>391</v>
      </c>
      <c r="G4" s="132"/>
      <c r="H4" s="132"/>
      <c r="I4" s="132"/>
      <c r="J4" s="132"/>
      <c r="K4" s="132"/>
      <c r="L4" s="132"/>
      <c r="M4" s="132"/>
      <c r="N4" s="132"/>
    </row>
    <row r="5" spans="1:14" ht="12.75" customHeight="1">
      <c r="A5" s="135" t="s">
        <v>402</v>
      </c>
      <c r="B5" s="135"/>
      <c r="C5" s="135"/>
      <c r="F5" s="132" t="s">
        <v>403</v>
      </c>
      <c r="G5" s="132"/>
      <c r="H5" s="132"/>
      <c r="I5" s="132"/>
      <c r="J5" s="132"/>
      <c r="K5" s="132"/>
      <c r="L5" s="132"/>
      <c r="M5" s="132"/>
      <c r="N5" s="132"/>
    </row>
    <row r="6" spans="1:3" ht="12.75">
      <c r="A6" s="135"/>
      <c r="B6" s="135"/>
      <c r="C6" s="135"/>
    </row>
    <row r="7" spans="1:3" ht="12.75">
      <c r="A7" s="135"/>
      <c r="B7" s="135"/>
      <c r="C7" s="135"/>
    </row>
    <row r="8" spans="1:14" ht="48.75" customHeight="1" thickBot="1">
      <c r="A8" s="136"/>
      <c r="B8" s="136"/>
      <c r="C8" s="136"/>
      <c r="G8" s="1"/>
      <c r="N8" s="1"/>
    </row>
    <row r="9" spans="1:14" ht="12.75" customHeight="1" hidden="1" thickBot="1">
      <c r="A9" s="137" t="s">
        <v>394</v>
      </c>
      <c r="B9" s="139" t="s">
        <v>395</v>
      </c>
      <c r="C9" s="114"/>
      <c r="D9" s="115"/>
      <c r="E9" s="115"/>
      <c r="F9" s="130" t="s">
        <v>8</v>
      </c>
      <c r="G9" s="131"/>
      <c r="H9" s="116"/>
      <c r="I9" s="116"/>
      <c r="J9" s="116"/>
      <c r="K9" s="116"/>
      <c r="L9" s="116"/>
      <c r="M9" s="116"/>
      <c r="N9" s="117"/>
    </row>
    <row r="10" spans="1:17" ht="54" customHeight="1" thickBot="1">
      <c r="A10" s="138"/>
      <c r="B10" s="140"/>
      <c r="C10" s="118"/>
      <c r="D10" s="118" t="s">
        <v>9</v>
      </c>
      <c r="E10" s="120" t="s">
        <v>10</v>
      </c>
      <c r="F10" s="134"/>
      <c r="G10" s="134"/>
      <c r="H10" s="134"/>
      <c r="I10" s="134"/>
      <c r="J10" s="134"/>
      <c r="K10" s="134"/>
      <c r="L10" s="134"/>
      <c r="M10" s="134"/>
      <c r="N10" s="134"/>
      <c r="O10" s="5"/>
      <c r="P10" s="4"/>
      <c r="Q10" s="4"/>
    </row>
    <row r="11" spans="1:17" ht="12.75">
      <c r="A11" s="107">
        <v>1</v>
      </c>
      <c r="B11" s="108">
        <v>4</v>
      </c>
      <c r="C11" s="109" t="s">
        <v>12</v>
      </c>
      <c r="D11" s="109" t="s">
        <v>12</v>
      </c>
      <c r="E11" s="121" t="s">
        <v>13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24"/>
      <c r="P11" s="8"/>
      <c r="Q11" s="8"/>
    </row>
    <row r="12" spans="1:17" ht="120.75" customHeight="1">
      <c r="A12" s="126" t="s">
        <v>397</v>
      </c>
      <c r="B12" s="119" t="s">
        <v>396</v>
      </c>
      <c r="C12" s="17" t="e">
        <f>SUM(#REF!)</f>
        <v>#REF!</v>
      </c>
      <c r="D12" s="17" t="e">
        <f>SUM(#REF!)</f>
        <v>#REF!</v>
      </c>
      <c r="E12" s="122" t="e">
        <f>SUM(#REF!)</f>
        <v>#REF!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25"/>
      <c r="P12" s="23"/>
      <c r="Q12" s="23"/>
    </row>
    <row r="13" spans="1:17" ht="111" customHeight="1">
      <c r="A13" s="126" t="s">
        <v>398</v>
      </c>
      <c r="B13" s="119" t="s">
        <v>399</v>
      </c>
      <c r="C13" s="17"/>
      <c r="D13" s="17"/>
      <c r="E13" s="122"/>
      <c r="F13" s="134"/>
      <c r="G13" s="134"/>
      <c r="H13" s="134"/>
      <c r="I13" s="134"/>
      <c r="J13" s="134"/>
      <c r="K13" s="134"/>
      <c r="L13" s="134"/>
      <c r="M13" s="134"/>
      <c r="N13" s="134"/>
      <c r="O13" s="127"/>
      <c r="P13" s="127"/>
      <c r="Q13" s="127"/>
    </row>
    <row r="14" spans="1:17" ht="111" customHeight="1">
      <c r="A14" s="128" t="s">
        <v>400</v>
      </c>
      <c r="B14" s="119" t="s">
        <v>401</v>
      </c>
      <c r="C14" s="17"/>
      <c r="D14" s="17"/>
      <c r="E14" s="122"/>
      <c r="F14" s="134"/>
      <c r="G14" s="134"/>
      <c r="H14" s="134"/>
      <c r="I14" s="134"/>
      <c r="J14" s="134"/>
      <c r="K14" s="134"/>
      <c r="L14" s="134"/>
      <c r="M14" s="134"/>
      <c r="N14" s="134"/>
      <c r="O14" s="127"/>
      <c r="P14" s="127"/>
      <c r="Q14" s="127"/>
    </row>
    <row r="15" spans="1:14" ht="23.25" customHeight="1">
      <c r="A15" s="106" t="s">
        <v>392</v>
      </c>
      <c r="B15" s="105"/>
      <c r="C15" s="105"/>
      <c r="D15" s="105"/>
      <c r="E15" s="123"/>
      <c r="F15" s="134"/>
      <c r="G15" s="134"/>
      <c r="H15" s="134"/>
      <c r="I15" s="134"/>
      <c r="J15" s="134"/>
      <c r="K15" s="134"/>
      <c r="L15" s="134"/>
      <c r="M15" s="134"/>
      <c r="N15" s="134"/>
    </row>
    <row r="17" spans="1:2" ht="15">
      <c r="A17" s="110"/>
      <c r="B17" s="110"/>
    </row>
  </sheetData>
  <sheetProtection/>
  <mergeCells count="8">
    <mergeCell ref="F9:G9"/>
    <mergeCell ref="F5:N5"/>
    <mergeCell ref="F4:N4"/>
    <mergeCell ref="F3:N3"/>
    <mergeCell ref="F10:N15"/>
    <mergeCell ref="A5:C8"/>
    <mergeCell ref="A9:A10"/>
    <mergeCell ref="B9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ком</cp:lastModifiedBy>
  <cp:lastPrinted>2020-12-23T07:17:07Z</cp:lastPrinted>
  <dcterms:created xsi:type="dcterms:W3CDTF">2007-10-23T05:58:05Z</dcterms:created>
  <dcterms:modified xsi:type="dcterms:W3CDTF">2020-12-23T07:17:19Z</dcterms:modified>
  <cp:category/>
  <cp:version/>
  <cp:contentType/>
  <cp:contentStatus/>
</cp:coreProperties>
</file>