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0-2022" sheetId="1" r:id="rId1"/>
  </sheets>
  <definedNames>
    <definedName name="_xlnm.Print_Titles" localSheetId="0">'2020-2022'!$5:$8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<sst xmlns="http://schemas.openxmlformats.org/spreadsheetml/2006/main" count="271" uniqueCount="103">
  <si>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</si>
  <si>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</si>
  <si>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</si>
  <si>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</si>
  <si>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</si>
  <si>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</si>
  <si>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</si>
  <si>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</si>
  <si>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</si>
  <si>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</si>
  <si>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</si>
  <si>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</si>
  <si>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</si>
  <si>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</si>
  <si>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</si>
  <si>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</si>
  <si>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</si>
  <si>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</si>
  <si>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</si>
  <si>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</si>
  <si>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</si>
  <si>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</si>
  <si>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</si>
  <si>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</si>
  <si>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</si>
  <si>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</si>
  <si>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</si>
  <si>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</si>
  <si>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</si>
  <si>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</si>
  <si>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</si>
  <si>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</si>
  <si>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</si>
  <si>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</si>
  <si>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</si>
  <si>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</si>
  <si>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</si>
  <si>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</si>
  <si>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</si>
  <si>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</si>
  <si>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</si>
  <si>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</si>
  <si>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</si>
  <si>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</si>
  <si>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</si>
  <si>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</si>
  <si>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</si>
  <si>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</si>
  <si>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</si>
  <si>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</si>
  <si>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</si>
  <si>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</si>
  <si>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</si>
  <si>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</si>
  <si>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</si>
  <si>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</si>
  <si>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</si>
  <si>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</si>
  <si>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</si>
  <si>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</si>
  <si>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</si>
  <si>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</si>
  <si>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</si>
  <si>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</si>
  <si>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</si>
  <si>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</si>
  <si>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</si>
  <si>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</si>
  <si>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</si>
  <si>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</si>
  <si>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</si>
  <si>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</si>
  <si>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</si>
  <si>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</si>
  <si>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</si>
  <si>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</si>
  <si>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</si>
  <si>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</si>
  <si>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</si>
  <si>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</si>
  <si>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</si>
  <si>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</si>
  <si>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</si>
  <si>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</si>
  <si>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</si>
  <si>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</si>
  <si>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</si>
  <si>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</si>
  <si>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</si>
  <si>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</si>
  <si>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</si>
  <si>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</si>
  <si>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</si>
  <si>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</si>
  <si>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</si>
  <si>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</si>
  <si>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</si>
  <si>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2020 год</t>
  </si>
  <si>
    <t>Сумма                        на 2021 год</t>
  </si>
  <si>
    <t>Распределение бюджетных ассигнований по разделам и подразделам классификации расходов районного бюджета на 2020 год и плановый период 2021-2022 годов</t>
  </si>
  <si>
    <t>Сумма                        на 2022 год</t>
  </si>
  <si>
    <t>Приложение  № 4                                                 к Решению Киквидзенской районной Думы                                           № 24/5 от 16.12.2019 года</t>
  </si>
  <si>
    <t xml:space="preserve"> (в редакции решения № 29/7 от 14.02.2020 года, № 63/10 от 22.04.2020 года, № 70/12 от 04.06.2020 года, № 76/14 от 19.06.2020 года, № 79/16 от 20.08.2020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</si>
</sst>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49" fontId="4" fillId="0" borderId="0" xfId="52" applyNumberFormat="1" applyFont="1" applyAlignment="1">
      <alignment horizontal="right" vertical="center" wrapText="1"/>
      <protection/>
    </xf>
    <xf numFmtId="0" fontId="0" fillId="0" borderId="0" xfId="0" applyAlignment="1">
      <alignment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45">
      <selection activeCell="D45" sqref="D45"/>
    </sheetView>
  </sheetViews>
  <sheetFormatPr defaultColWidth="9.140625" defaultRowHeight="15"/>
  <cols>
    <col min="1" max="1" width="66.140625" style="2" customWidth="1"/>
    <col min="2" max="3" width="8.421875" style="2" customWidth="1"/>
    <col min="4" max="4" width="20.57421875" style="2" customWidth="1"/>
    <col min="5" max="6" width="26.00390625" style="2" hidden="1" customWidth="1"/>
    <col min="7" max="7" width="43.140625" style="2" hidden="1" customWidth="1"/>
    <col min="8" max="8" width="18.57421875" style="2" customWidth="1"/>
    <col min="9" max="9" width="19.57421875" style="2" customWidth="1"/>
    <col min="10" max="16384" width="8.8515625" style="2" customWidth="1"/>
  </cols>
  <sheetData>
    <row r="1" spans="1:9" ht="59.25" customHeight="1">
      <c r="A1" s="20"/>
      <c r="B1" s="18"/>
      <c r="C1" s="18"/>
      <c r="D1" s="30" t="s">
        <v>101</v>
      </c>
      <c r="E1" s="31"/>
      <c r="F1" s="31"/>
      <c r="G1" s="31"/>
      <c r="H1" s="31"/>
      <c r="I1" s="31"/>
    </row>
    <row r="2" spans="1:9" ht="85.5" customHeight="1">
      <c r="A2" s="1"/>
      <c r="B2" s="1"/>
      <c r="C2" s="3"/>
      <c r="D2" s="35" t="s">
        <v>102</v>
      </c>
      <c r="E2" s="36"/>
      <c r="F2" s="36"/>
      <c r="G2" s="36"/>
      <c r="H2" s="36"/>
      <c r="I2" s="36"/>
    </row>
    <row r="3" spans="1:9" ht="54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"/>
      <c r="B4" s="3"/>
      <c r="C4" s="3"/>
      <c r="D4" s="4"/>
      <c r="E4" s="5"/>
      <c r="F4" s="5"/>
      <c r="G4" s="5"/>
      <c r="I4" s="4" t="s">
        <v>94</v>
      </c>
    </row>
    <row r="5" spans="1:9" ht="30" customHeight="1">
      <c r="A5" s="37" t="s">
        <v>0</v>
      </c>
      <c r="B5" s="29" t="s">
        <v>1</v>
      </c>
      <c r="C5" s="29" t="s">
        <v>2</v>
      </c>
      <c r="D5" s="32" t="s">
        <v>97</v>
      </c>
      <c r="E5" s="37" t="s">
        <v>3</v>
      </c>
      <c r="F5" s="39" t="s">
        <v>3</v>
      </c>
      <c r="G5" s="34" t="s">
        <v>0</v>
      </c>
      <c r="H5" s="32" t="s">
        <v>98</v>
      </c>
      <c r="I5" s="32" t="s">
        <v>100</v>
      </c>
    </row>
    <row r="6" spans="1:9" ht="54.75" customHeight="1">
      <c r="A6" s="38"/>
      <c r="B6" s="29"/>
      <c r="C6" s="29"/>
      <c r="D6" s="33"/>
      <c r="E6" s="38"/>
      <c r="F6" s="40"/>
      <c r="G6" s="34"/>
      <c r="H6" s="33"/>
      <c r="I6" s="33"/>
    </row>
    <row r="7" spans="1:9" ht="21" customHeight="1">
      <c r="A7" s="6">
        <v>1</v>
      </c>
      <c r="B7" s="7">
        <v>2</v>
      </c>
      <c r="C7" s="7">
        <v>3</v>
      </c>
      <c r="D7" s="7">
        <v>4</v>
      </c>
      <c r="E7" s="7"/>
      <c r="F7" s="7"/>
      <c r="G7" s="7"/>
      <c r="H7" s="7">
        <v>5</v>
      </c>
      <c r="I7" s="6">
        <v>6</v>
      </c>
    </row>
    <row r="8" spans="1:9" ht="21" customHeight="1">
      <c r="A8" s="14"/>
      <c r="B8" s="14"/>
      <c r="C8" s="14"/>
      <c r="D8" s="14"/>
      <c r="E8" s="8"/>
      <c r="F8" s="7"/>
      <c r="G8" s="7"/>
      <c r="H8" s="14"/>
      <c r="I8" s="14"/>
    </row>
    <row r="9" spans="1:10" ht="24.75" customHeight="1">
      <c r="A9" s="15" t="s">
        <v>4</v>
      </c>
      <c r="B9" s="9" t="s">
        <v>5</v>
      </c>
      <c r="C9" s="9" t="s">
        <v>6</v>
      </c>
      <c r="D9" s="21">
        <f>SUM(D10:D18)</f>
        <v>48842583.3</v>
      </c>
      <c r="E9" s="22">
        <v>5611843.5</v>
      </c>
      <c r="F9" s="23">
        <v>11131985.4</v>
      </c>
      <c r="G9" s="24" t="s">
        <v>4</v>
      </c>
      <c r="H9" s="21">
        <f>SUM(H10:H18)</f>
        <v>46972112</v>
      </c>
      <c r="I9" s="21">
        <f>SUM(I10:I18)</f>
        <v>50411831</v>
      </c>
      <c r="J9" s="19"/>
    </row>
    <row r="10" spans="1:10" ht="57.75" customHeight="1">
      <c r="A10" s="16" t="s">
        <v>7</v>
      </c>
      <c r="B10" s="10" t="s">
        <v>5</v>
      </c>
      <c r="C10" s="10" t="s">
        <v>8</v>
      </c>
      <c r="D10" s="25">
        <v>1317464</v>
      </c>
      <c r="E10" s="26"/>
      <c r="F10" s="27"/>
      <c r="G10" s="28"/>
      <c r="H10" s="25">
        <v>1356600</v>
      </c>
      <c r="I10" s="25">
        <v>1356600</v>
      </c>
      <c r="J10" s="19"/>
    </row>
    <row r="11" spans="1:10" ht="72.75" customHeight="1">
      <c r="A11" s="16" t="s">
        <v>9</v>
      </c>
      <c r="B11" s="10" t="s">
        <v>5</v>
      </c>
      <c r="C11" s="10" t="s">
        <v>10</v>
      </c>
      <c r="D11" s="25">
        <f>626757-1500</f>
        <v>625257</v>
      </c>
      <c r="E11" s="26"/>
      <c r="F11" s="27"/>
      <c r="G11" s="28"/>
      <c r="H11" s="25">
        <v>637408</v>
      </c>
      <c r="I11" s="25">
        <v>637408</v>
      </c>
      <c r="J11" s="19"/>
    </row>
    <row r="12" spans="1:10" ht="78" customHeight="1">
      <c r="A12" s="16" t="s">
        <v>11</v>
      </c>
      <c r="B12" s="10" t="s">
        <v>5</v>
      </c>
      <c r="C12" s="10" t="s">
        <v>12</v>
      </c>
      <c r="D12" s="25">
        <f>15703281+297400+669000+317100+206200+50000-7200-24192+961600</f>
        <v>18173189</v>
      </c>
      <c r="E12" s="26"/>
      <c r="F12" s="27"/>
      <c r="G12" s="28"/>
      <c r="H12" s="25">
        <f>16195440+297400+669000+317100+206200</f>
        <v>17685140</v>
      </c>
      <c r="I12" s="25">
        <f>16195440+297400+669000+317100+206200</f>
        <v>17685140</v>
      </c>
      <c r="J12" s="19"/>
    </row>
    <row r="13" spans="1:10" ht="25.5" customHeight="1" hidden="1">
      <c r="A13" s="16" t="s">
        <v>13</v>
      </c>
      <c r="B13" s="10" t="s">
        <v>5</v>
      </c>
      <c r="C13" s="10" t="s">
        <v>14</v>
      </c>
      <c r="D13" s="25"/>
      <c r="E13" s="26"/>
      <c r="F13" s="27"/>
      <c r="G13" s="28"/>
      <c r="H13" s="25"/>
      <c r="I13" s="25"/>
      <c r="J13" s="19"/>
    </row>
    <row r="14" spans="1:10" ht="58.5" customHeight="1">
      <c r="A14" s="16" t="s">
        <v>15</v>
      </c>
      <c r="B14" s="10" t="s">
        <v>5</v>
      </c>
      <c r="C14" s="10" t="s">
        <v>16</v>
      </c>
      <c r="D14" s="25">
        <f>5918798+66417+380158+21000+197854+5400+108305</f>
        <v>6697932</v>
      </c>
      <c r="E14" s="26"/>
      <c r="F14" s="27"/>
      <c r="G14" s="28"/>
      <c r="H14" s="25">
        <v>6016549</v>
      </c>
      <c r="I14" s="25">
        <v>6016549</v>
      </c>
      <c r="J14" s="19"/>
    </row>
    <row r="15" spans="1:10" ht="22.5" customHeight="1" hidden="1">
      <c r="A15" s="16" t="s">
        <v>17</v>
      </c>
      <c r="B15" s="10" t="s">
        <v>5</v>
      </c>
      <c r="C15" s="10" t="s">
        <v>18</v>
      </c>
      <c r="D15" s="25"/>
      <c r="E15" s="26"/>
      <c r="F15" s="27"/>
      <c r="G15" s="28"/>
      <c r="H15" s="25"/>
      <c r="I15" s="25"/>
      <c r="J15" s="19"/>
    </row>
    <row r="16" spans="1:10" ht="24.75" customHeight="1">
      <c r="A16" s="16" t="s">
        <v>19</v>
      </c>
      <c r="B16" s="10" t="s">
        <v>5</v>
      </c>
      <c r="C16" s="10" t="s">
        <v>20</v>
      </c>
      <c r="D16" s="25">
        <v>150000</v>
      </c>
      <c r="E16" s="26"/>
      <c r="F16" s="27"/>
      <c r="G16" s="28"/>
      <c r="H16" s="25">
        <v>150000</v>
      </c>
      <c r="I16" s="25">
        <v>150000</v>
      </c>
      <c r="J16" s="19"/>
    </row>
    <row r="17" spans="1:10" ht="41.25" customHeight="1" hidden="1">
      <c r="A17" s="16" t="s">
        <v>21</v>
      </c>
      <c r="B17" s="10" t="s">
        <v>5</v>
      </c>
      <c r="C17" s="10" t="s">
        <v>22</v>
      </c>
      <c r="D17" s="25"/>
      <c r="E17" s="26"/>
      <c r="F17" s="27"/>
      <c r="G17" s="28"/>
      <c r="H17" s="25"/>
      <c r="I17" s="25"/>
      <c r="J17" s="19"/>
    </row>
    <row r="18" spans="1:10" ht="30.75" customHeight="1">
      <c r="A18" s="16" t="s">
        <v>23</v>
      </c>
      <c r="B18" s="10" t="s">
        <v>5</v>
      </c>
      <c r="C18" s="10" t="s">
        <v>24</v>
      </c>
      <c r="D18" s="25">
        <f>16994881+263700+1734500+100000+1125450+107778+14156+29000+27000+114150+4866+414714.3+137134.4+4865.6+67000-55100+285960+496686+12000</f>
        <v>21878741.3</v>
      </c>
      <c r="E18" s="26"/>
      <c r="F18" s="27"/>
      <c r="G18" s="28"/>
      <c r="H18" s="25">
        <f>20082515+1043900</f>
        <v>21126415</v>
      </c>
      <c r="I18" s="25">
        <f>23491034+1075100</f>
        <v>24566134</v>
      </c>
      <c r="J18" s="19"/>
    </row>
    <row r="19" spans="1:10" ht="3.75" customHeight="1" hidden="1">
      <c r="A19" s="15" t="s">
        <v>25</v>
      </c>
      <c r="B19" s="9" t="s">
        <v>8</v>
      </c>
      <c r="C19" s="9" t="s">
        <v>6</v>
      </c>
      <c r="D19" s="21">
        <f>SUM(D20:D21)</f>
        <v>0</v>
      </c>
      <c r="E19" s="22">
        <v>45521.4</v>
      </c>
      <c r="F19" s="23">
        <v>45521.4</v>
      </c>
      <c r="G19" s="24" t="s">
        <v>25</v>
      </c>
      <c r="H19" s="21">
        <f>SUM(H20:H21)</f>
        <v>0</v>
      </c>
      <c r="I19" s="21">
        <f>SUM(I20:I21)</f>
        <v>0</v>
      </c>
      <c r="J19" s="19"/>
    </row>
    <row r="20" spans="1:10" ht="24.75" customHeight="1" hidden="1">
      <c r="A20" s="16" t="s">
        <v>26</v>
      </c>
      <c r="B20" s="10" t="s">
        <v>8</v>
      </c>
      <c r="C20" s="10" t="s">
        <v>10</v>
      </c>
      <c r="D20" s="25"/>
      <c r="E20" s="26">
        <v>38628.5</v>
      </c>
      <c r="F20" s="27">
        <v>38628.5</v>
      </c>
      <c r="G20" s="28" t="s">
        <v>26</v>
      </c>
      <c r="H20" s="25"/>
      <c r="I20" s="25"/>
      <c r="J20" s="19"/>
    </row>
    <row r="21" spans="1:10" ht="36" customHeight="1" hidden="1">
      <c r="A21" s="16" t="s">
        <v>27</v>
      </c>
      <c r="B21" s="10" t="s">
        <v>8</v>
      </c>
      <c r="C21" s="10" t="s">
        <v>12</v>
      </c>
      <c r="D21" s="25"/>
      <c r="E21" s="26">
        <v>6892.9</v>
      </c>
      <c r="F21" s="27">
        <v>6892.9</v>
      </c>
      <c r="G21" s="28" t="s">
        <v>27</v>
      </c>
      <c r="H21" s="25"/>
      <c r="I21" s="25"/>
      <c r="J21" s="19"/>
    </row>
    <row r="22" spans="1:10" ht="35.25" customHeight="1">
      <c r="A22" s="15" t="s">
        <v>28</v>
      </c>
      <c r="B22" s="9" t="s">
        <v>10</v>
      </c>
      <c r="C22" s="9" t="s">
        <v>6</v>
      </c>
      <c r="D22" s="21">
        <f>SUM(D23:D25)</f>
        <v>507327</v>
      </c>
      <c r="E22" s="22">
        <v>526015</v>
      </c>
      <c r="F22" s="23">
        <v>526015</v>
      </c>
      <c r="G22" s="24" t="s">
        <v>28</v>
      </c>
      <c r="H22" s="21">
        <f>SUM(H23:H25)</f>
        <v>0</v>
      </c>
      <c r="I22" s="21">
        <f>SUM(I23:I25)</f>
        <v>0</v>
      </c>
      <c r="J22" s="19"/>
    </row>
    <row r="23" spans="1:10" ht="54.75" customHeight="1">
      <c r="A23" s="16" t="s">
        <v>29</v>
      </c>
      <c r="B23" s="10" t="s">
        <v>10</v>
      </c>
      <c r="C23" s="10" t="s">
        <v>30</v>
      </c>
      <c r="D23" s="25">
        <v>507327</v>
      </c>
      <c r="E23" s="26"/>
      <c r="F23" s="27"/>
      <c r="G23" s="28"/>
      <c r="H23" s="25"/>
      <c r="I23" s="25"/>
      <c r="J23" s="19"/>
    </row>
    <row r="24" spans="1:10" ht="0.75" customHeight="1" hidden="1">
      <c r="A24" s="16" t="s">
        <v>31</v>
      </c>
      <c r="B24" s="10" t="s">
        <v>10</v>
      </c>
      <c r="C24" s="10" t="s">
        <v>32</v>
      </c>
      <c r="D24" s="25"/>
      <c r="E24" s="26"/>
      <c r="F24" s="27"/>
      <c r="G24" s="28"/>
      <c r="H24" s="25"/>
      <c r="I24" s="25"/>
      <c r="J24" s="19"/>
    </row>
    <row r="25" spans="1:10" ht="59.25" customHeight="1">
      <c r="A25" s="16" t="s">
        <v>33</v>
      </c>
      <c r="B25" s="10" t="s">
        <v>10</v>
      </c>
      <c r="C25" s="10" t="s">
        <v>34</v>
      </c>
      <c r="D25" s="25">
        <f>10000-10000</f>
        <v>0</v>
      </c>
      <c r="E25" s="26"/>
      <c r="F25" s="27"/>
      <c r="G25" s="28"/>
      <c r="H25" s="25"/>
      <c r="I25" s="25"/>
      <c r="J25" s="19"/>
    </row>
    <row r="26" spans="1:10" ht="23.25" customHeight="1">
      <c r="A26" s="15" t="s">
        <v>35</v>
      </c>
      <c r="B26" s="9" t="s">
        <v>12</v>
      </c>
      <c r="C26" s="9" t="s">
        <v>6</v>
      </c>
      <c r="D26" s="21">
        <f>SUM(D27:D34)</f>
        <v>9180809</v>
      </c>
      <c r="E26" s="22">
        <v>9667931.5</v>
      </c>
      <c r="F26" s="23">
        <v>10338584.6</v>
      </c>
      <c r="G26" s="24" t="s">
        <v>35</v>
      </c>
      <c r="H26" s="21">
        <f>SUM(H27:H34)</f>
        <v>9500000</v>
      </c>
      <c r="I26" s="21">
        <f>SUM(I27:I34)</f>
        <v>10000000</v>
      </c>
      <c r="J26" s="19"/>
    </row>
    <row r="27" spans="1:10" ht="18" hidden="1">
      <c r="A27" s="16" t="s">
        <v>36</v>
      </c>
      <c r="B27" s="10" t="s">
        <v>12</v>
      </c>
      <c r="C27" s="10" t="s">
        <v>5</v>
      </c>
      <c r="D27" s="25"/>
      <c r="E27" s="26">
        <v>526389.4</v>
      </c>
      <c r="F27" s="27">
        <v>509194.6</v>
      </c>
      <c r="G27" s="28" t="s">
        <v>36</v>
      </c>
      <c r="H27" s="25"/>
      <c r="I27" s="25"/>
      <c r="J27" s="19"/>
    </row>
    <row r="28" spans="1:10" ht="21.75" customHeight="1" hidden="1">
      <c r="A28" s="16" t="s">
        <v>37</v>
      </c>
      <c r="B28" s="10" t="s">
        <v>12</v>
      </c>
      <c r="C28" s="10" t="s">
        <v>14</v>
      </c>
      <c r="D28" s="25"/>
      <c r="E28" s="26"/>
      <c r="F28" s="27"/>
      <c r="G28" s="28"/>
      <c r="H28" s="25"/>
      <c r="I28" s="25"/>
      <c r="J28" s="19"/>
    </row>
    <row r="29" spans="1:10" ht="18" hidden="1">
      <c r="A29" s="16" t="s">
        <v>38</v>
      </c>
      <c r="B29" s="10" t="s">
        <v>12</v>
      </c>
      <c r="C29" s="10" t="s">
        <v>16</v>
      </c>
      <c r="D29" s="25"/>
      <c r="E29" s="26"/>
      <c r="F29" s="27"/>
      <c r="G29" s="28"/>
      <c r="H29" s="25"/>
      <c r="I29" s="25"/>
      <c r="J29" s="19"/>
    </row>
    <row r="30" spans="1:10" ht="18" hidden="1">
      <c r="A30" s="16" t="s">
        <v>39</v>
      </c>
      <c r="B30" s="10" t="s">
        <v>12</v>
      </c>
      <c r="C30" s="10" t="s">
        <v>18</v>
      </c>
      <c r="D30" s="25"/>
      <c r="E30" s="26"/>
      <c r="F30" s="27"/>
      <c r="G30" s="28"/>
      <c r="H30" s="25"/>
      <c r="I30" s="25"/>
      <c r="J30" s="19"/>
    </row>
    <row r="31" spans="1:10" ht="18" hidden="1">
      <c r="A31" s="16" t="s">
        <v>40</v>
      </c>
      <c r="B31" s="10" t="s">
        <v>12</v>
      </c>
      <c r="C31" s="10" t="s">
        <v>41</v>
      </c>
      <c r="D31" s="25"/>
      <c r="E31" s="26"/>
      <c r="F31" s="27"/>
      <c r="G31" s="28"/>
      <c r="H31" s="25"/>
      <c r="I31" s="25"/>
      <c r="J31" s="19"/>
    </row>
    <row r="32" spans="1:10" ht="18.75" customHeight="1">
      <c r="A32" s="16" t="s">
        <v>42</v>
      </c>
      <c r="B32" s="10" t="s">
        <v>12</v>
      </c>
      <c r="C32" s="10" t="s">
        <v>30</v>
      </c>
      <c r="D32" s="25">
        <f>80809+8000000</f>
        <v>8080809</v>
      </c>
      <c r="E32" s="26"/>
      <c r="F32" s="27"/>
      <c r="G32" s="28"/>
      <c r="H32" s="25">
        <v>8000000</v>
      </c>
      <c r="I32" s="25">
        <v>8000000</v>
      </c>
      <c r="J32" s="19"/>
    </row>
    <row r="33" spans="1:10" ht="18" hidden="1">
      <c r="A33" s="16" t="s">
        <v>43</v>
      </c>
      <c r="B33" s="10" t="s">
        <v>12</v>
      </c>
      <c r="C33" s="10" t="s">
        <v>32</v>
      </c>
      <c r="D33" s="25"/>
      <c r="E33" s="26"/>
      <c r="F33" s="27"/>
      <c r="G33" s="28"/>
      <c r="H33" s="25"/>
      <c r="I33" s="25"/>
      <c r="J33" s="19"/>
    </row>
    <row r="34" spans="1:10" ht="24" customHeight="1">
      <c r="A34" s="16" t="s">
        <v>44</v>
      </c>
      <c r="B34" s="10" t="s">
        <v>12</v>
      </c>
      <c r="C34" s="10" t="s">
        <v>22</v>
      </c>
      <c r="D34" s="25">
        <f>900000+200000</f>
        <v>1100000</v>
      </c>
      <c r="E34" s="26"/>
      <c r="F34" s="27"/>
      <c r="G34" s="28"/>
      <c r="H34" s="25">
        <v>1500000</v>
      </c>
      <c r="I34" s="25">
        <v>2000000</v>
      </c>
      <c r="J34" s="19"/>
    </row>
    <row r="35" spans="1:10" ht="19.5" customHeight="1">
      <c r="A35" s="15" t="s">
        <v>45</v>
      </c>
      <c r="B35" s="9" t="s">
        <v>14</v>
      </c>
      <c r="C35" s="9" t="s">
        <v>6</v>
      </c>
      <c r="D35" s="21">
        <f>SUM(D36:D38)</f>
        <v>16998713.93</v>
      </c>
      <c r="E35" s="22">
        <v>789143.4</v>
      </c>
      <c r="F35" s="23">
        <v>889143.4</v>
      </c>
      <c r="G35" s="24" t="s">
        <v>45</v>
      </c>
      <c r="H35" s="21">
        <f>SUM(H36:H38)</f>
        <v>272200</v>
      </c>
      <c r="I35" s="21">
        <f>SUM(I36:I38)</f>
        <v>274900</v>
      </c>
      <c r="J35" s="19"/>
    </row>
    <row r="36" spans="1:10" ht="18" hidden="1">
      <c r="A36" s="16" t="s">
        <v>46</v>
      </c>
      <c r="B36" s="10" t="s">
        <v>14</v>
      </c>
      <c r="C36" s="10" t="s">
        <v>5</v>
      </c>
      <c r="D36" s="25"/>
      <c r="E36" s="26">
        <v>93000</v>
      </c>
      <c r="F36" s="27">
        <v>193000</v>
      </c>
      <c r="G36" s="28" t="s">
        <v>46</v>
      </c>
      <c r="H36" s="25"/>
      <c r="I36" s="25"/>
      <c r="J36" s="19"/>
    </row>
    <row r="37" spans="1:10" ht="23.25" customHeight="1">
      <c r="A37" s="16" t="s">
        <v>47</v>
      </c>
      <c r="B37" s="10" t="s">
        <v>14</v>
      </c>
      <c r="C37" s="10" t="s">
        <v>8</v>
      </c>
      <c r="D37" s="25">
        <f>4952950+573400+263700+400000+348016.93</f>
        <v>6538066.93</v>
      </c>
      <c r="E37" s="26"/>
      <c r="F37" s="27"/>
      <c r="G37" s="28"/>
      <c r="H37" s="25">
        <f>825900-553700</f>
        <v>272200</v>
      </c>
      <c r="I37" s="25">
        <f>805300-530400</f>
        <v>274900</v>
      </c>
      <c r="J37" s="19"/>
    </row>
    <row r="38" spans="1:10" ht="20.25" customHeight="1">
      <c r="A38" s="16" t="s">
        <v>95</v>
      </c>
      <c r="B38" s="10" t="s">
        <v>14</v>
      </c>
      <c r="C38" s="10" t="s">
        <v>10</v>
      </c>
      <c r="D38" s="25">
        <f>801000+1148855+7596792+750000+75000+89000</f>
        <v>10460647</v>
      </c>
      <c r="E38" s="26"/>
      <c r="F38" s="27"/>
      <c r="G38" s="28"/>
      <c r="H38" s="25"/>
      <c r="I38" s="25"/>
      <c r="J38" s="19"/>
    </row>
    <row r="39" spans="1:10" ht="21" customHeight="1" hidden="1">
      <c r="A39" s="15" t="s">
        <v>48</v>
      </c>
      <c r="B39" s="9" t="s">
        <v>16</v>
      </c>
      <c r="C39" s="9" t="s">
        <v>6</v>
      </c>
      <c r="D39" s="21">
        <f>SUM(D40:D41)</f>
        <v>0</v>
      </c>
      <c r="E39" s="22">
        <v>156756</v>
      </c>
      <c r="F39" s="23">
        <v>156731.6</v>
      </c>
      <c r="G39" s="24" t="s">
        <v>48</v>
      </c>
      <c r="H39" s="21">
        <f>SUM(H40:H41)</f>
        <v>0</v>
      </c>
      <c r="I39" s="21">
        <f>SUM(I40:I41)</f>
        <v>0</v>
      </c>
      <c r="J39" s="19"/>
    </row>
    <row r="40" spans="1:10" ht="41.25" customHeight="1" hidden="1">
      <c r="A40" s="16" t="s">
        <v>49</v>
      </c>
      <c r="B40" s="10" t="s">
        <v>16</v>
      </c>
      <c r="C40" s="10" t="s">
        <v>10</v>
      </c>
      <c r="D40" s="25"/>
      <c r="E40" s="26">
        <v>72456.4</v>
      </c>
      <c r="F40" s="27">
        <v>72432</v>
      </c>
      <c r="G40" s="28" t="s">
        <v>49</v>
      </c>
      <c r="H40" s="25"/>
      <c r="I40" s="25"/>
      <c r="J40" s="19"/>
    </row>
    <row r="41" spans="1:10" ht="25.5" customHeight="1" hidden="1">
      <c r="A41" s="16" t="s">
        <v>50</v>
      </c>
      <c r="B41" s="10" t="s">
        <v>16</v>
      </c>
      <c r="C41" s="10" t="s">
        <v>14</v>
      </c>
      <c r="D41" s="25"/>
      <c r="E41" s="26">
        <v>84299.6</v>
      </c>
      <c r="F41" s="27">
        <v>84299.6</v>
      </c>
      <c r="G41" s="28" t="s">
        <v>50</v>
      </c>
      <c r="H41" s="25"/>
      <c r="I41" s="25"/>
      <c r="J41" s="19"/>
    </row>
    <row r="42" spans="1:10" ht="27" customHeight="1">
      <c r="A42" s="15" t="s">
        <v>51</v>
      </c>
      <c r="B42" s="9" t="s">
        <v>18</v>
      </c>
      <c r="C42" s="9" t="s">
        <v>6</v>
      </c>
      <c r="D42" s="21">
        <f>SUM(D43:D49)</f>
        <v>225249581.63</v>
      </c>
      <c r="E42" s="22">
        <v>20519944</v>
      </c>
      <c r="F42" s="23">
        <v>20518869.5</v>
      </c>
      <c r="G42" s="24" t="s">
        <v>51</v>
      </c>
      <c r="H42" s="21">
        <f>SUM(H43:H49)</f>
        <v>216540399</v>
      </c>
      <c r="I42" s="21">
        <f>SUM(I43:I49)</f>
        <v>209954169</v>
      </c>
      <c r="J42" s="19"/>
    </row>
    <row r="43" spans="1:10" ht="21.75" customHeight="1">
      <c r="A43" s="16" t="s">
        <v>52</v>
      </c>
      <c r="B43" s="10" t="s">
        <v>18</v>
      </c>
      <c r="C43" s="10" t="s">
        <v>5</v>
      </c>
      <c r="D43" s="25">
        <f>8478283+3614200+8948100+63356+5552+272000-176998-161437-1200000+60000</f>
        <v>19903056</v>
      </c>
      <c r="E43" s="26"/>
      <c r="F43" s="27"/>
      <c r="G43" s="28"/>
      <c r="H43" s="25">
        <f>7472245+3614200+8793600</f>
        <v>19880045</v>
      </c>
      <c r="I43" s="25">
        <f>7472245+3614200+8793600</f>
        <v>19880045</v>
      </c>
      <c r="J43" s="19"/>
    </row>
    <row r="44" spans="1:10" ht="23.25" customHeight="1">
      <c r="A44" s="16" t="s">
        <v>53</v>
      </c>
      <c r="B44" s="10" t="s">
        <v>18</v>
      </c>
      <c r="C44" s="10" t="s">
        <v>8</v>
      </c>
      <c r="D44" s="25">
        <f>25715132+121956800+4549200+1000000+1000000+5000000+1393659+325233+109888.63+3004642+1178190+105264-5552+695000+49000+176998+331000+60000+108800+40000+750000+15000+977363-600000+161437+3801840-15500+176300-200000-900000+519000+407000+350600+500000</f>
        <v>172736294.63</v>
      </c>
      <c r="E44" s="26"/>
      <c r="F44" s="27"/>
      <c r="G44" s="28"/>
      <c r="H44" s="25">
        <f>25439806+119346400+4549200+1000000+1000000+5000000+11405520</f>
        <v>167740926</v>
      </c>
      <c r="I44" s="25">
        <f>21473276+119346400+2929500+1000000+5000000+11405520</f>
        <v>161154696</v>
      </c>
      <c r="J44" s="19"/>
    </row>
    <row r="45" spans="1:10" ht="25.5" customHeight="1">
      <c r="A45" s="16" t="s">
        <v>96</v>
      </c>
      <c r="B45" s="10" t="s">
        <v>18</v>
      </c>
      <c r="C45" s="10" t="s">
        <v>10</v>
      </c>
      <c r="D45" s="25">
        <f>12943506+592800+204574+165000+500000+150000+704319+88044+65867+226969</f>
        <v>15641079</v>
      </c>
      <c r="E45" s="26"/>
      <c r="F45" s="27"/>
      <c r="G45" s="28"/>
      <c r="H45" s="25">
        <f>13164668+592800</f>
        <v>13757468</v>
      </c>
      <c r="I45" s="25">
        <f>13164668+592800</f>
        <v>13757468</v>
      </c>
      <c r="J45" s="19"/>
    </row>
    <row r="46" spans="1:10" ht="38.25" customHeight="1">
      <c r="A46" s="16" t="s">
        <v>54</v>
      </c>
      <c r="B46" s="10" t="s">
        <v>18</v>
      </c>
      <c r="C46" s="10" t="s">
        <v>14</v>
      </c>
      <c r="D46" s="25">
        <f>20000+7200+24192</f>
        <v>51392</v>
      </c>
      <c r="E46" s="26"/>
      <c r="F46" s="27"/>
      <c r="G46" s="28"/>
      <c r="H46" s="25"/>
      <c r="I46" s="25"/>
      <c r="J46" s="19"/>
    </row>
    <row r="47" spans="1:10" ht="15" customHeight="1" hidden="1">
      <c r="A47" s="16" t="s">
        <v>55</v>
      </c>
      <c r="B47" s="10" t="s">
        <v>18</v>
      </c>
      <c r="C47" s="10" t="s">
        <v>16</v>
      </c>
      <c r="D47" s="25"/>
      <c r="E47" s="26"/>
      <c r="F47" s="27"/>
      <c r="G47" s="28"/>
      <c r="H47" s="25"/>
      <c r="I47" s="25"/>
      <c r="J47" s="19"/>
    </row>
    <row r="48" spans="1:10" ht="27.75" customHeight="1">
      <c r="A48" s="16" t="s">
        <v>56</v>
      </c>
      <c r="B48" s="10" t="s">
        <v>18</v>
      </c>
      <c r="C48" s="10" t="s">
        <v>18</v>
      </c>
      <c r="D48" s="25">
        <f>4791297+1071000+309112-88044+15500+26180</f>
        <v>6125045</v>
      </c>
      <c r="E48" s="26"/>
      <c r="F48" s="27"/>
      <c r="G48" s="28"/>
      <c r="H48" s="25">
        <f>5742809+1071000</f>
        <v>6813809</v>
      </c>
      <c r="I48" s="25">
        <f>5742809+1071000</f>
        <v>6813809</v>
      </c>
      <c r="J48" s="19"/>
    </row>
    <row r="49" spans="1:10" ht="28.5" customHeight="1">
      <c r="A49" s="16" t="s">
        <v>57</v>
      </c>
      <c r="B49" s="10" t="s">
        <v>18</v>
      </c>
      <c r="C49" s="10" t="s">
        <v>30</v>
      </c>
      <c r="D49" s="25">
        <f>8954742+24000+150000+7400+200000-114150+600000-50000+450723+150000+20000+370000+20000+10000</f>
        <v>10792715</v>
      </c>
      <c r="E49" s="26"/>
      <c r="F49" s="27"/>
      <c r="G49" s="28"/>
      <c r="H49" s="25">
        <v>8348151</v>
      </c>
      <c r="I49" s="25">
        <v>8348151</v>
      </c>
      <c r="J49" s="19"/>
    </row>
    <row r="50" spans="1:10" ht="22.5" customHeight="1">
      <c r="A50" s="15" t="s">
        <v>58</v>
      </c>
      <c r="B50" s="9" t="s">
        <v>41</v>
      </c>
      <c r="C50" s="9" t="s">
        <v>6</v>
      </c>
      <c r="D50" s="21">
        <f>SUM(D51:D53)</f>
        <v>33768967.230000004</v>
      </c>
      <c r="E50" s="22">
        <v>932927.4</v>
      </c>
      <c r="F50" s="23">
        <v>932829.9</v>
      </c>
      <c r="G50" s="24" t="s">
        <v>58</v>
      </c>
      <c r="H50" s="21">
        <f>SUM(H51:H53)</f>
        <v>11186996</v>
      </c>
      <c r="I50" s="21">
        <f>SUM(I51:I53)</f>
        <v>11191996</v>
      </c>
      <c r="J50" s="19"/>
    </row>
    <row r="51" spans="1:10" ht="22.5" customHeight="1">
      <c r="A51" s="16" t="s">
        <v>59</v>
      </c>
      <c r="B51" s="10" t="s">
        <v>41</v>
      </c>
      <c r="C51" s="10" t="s">
        <v>5</v>
      </c>
      <c r="D51" s="25">
        <f>8124469+9981019+3684202+1346748+367170+420+45084+523100+67491.61+1368500-181296.38+9383+90000+730000+150000+20000+1650000-194653-223000-207100+2330+12000+20972+6066</f>
        <v>27392905.23</v>
      </c>
      <c r="E51" s="26"/>
      <c r="F51" s="27"/>
      <c r="G51" s="28"/>
      <c r="H51" s="25">
        <f>7810036+1368500</f>
        <v>9178536</v>
      </c>
      <c r="I51" s="25">
        <f>7810036+1373500</f>
        <v>9183536</v>
      </c>
      <c r="J51" s="19"/>
    </row>
    <row r="52" spans="1:10" ht="18" hidden="1">
      <c r="A52" s="16" t="s">
        <v>60</v>
      </c>
      <c r="B52" s="10" t="s">
        <v>41</v>
      </c>
      <c r="C52" s="10" t="s">
        <v>8</v>
      </c>
      <c r="D52" s="25"/>
      <c r="E52" s="26"/>
      <c r="F52" s="27"/>
      <c r="G52" s="28"/>
      <c r="H52" s="25"/>
      <c r="I52" s="25"/>
      <c r="J52" s="19"/>
    </row>
    <row r="53" spans="1:10" ht="28.5" customHeight="1">
      <c r="A53" s="16" t="s">
        <v>61</v>
      </c>
      <c r="B53" s="10" t="s">
        <v>41</v>
      </c>
      <c r="C53" s="10" t="s">
        <v>12</v>
      </c>
      <c r="D53" s="25">
        <f>1888777+3969587+552698-35000</f>
        <v>6376062</v>
      </c>
      <c r="E53" s="26"/>
      <c r="F53" s="27"/>
      <c r="G53" s="28"/>
      <c r="H53" s="25">
        <v>2008460</v>
      </c>
      <c r="I53" s="25">
        <v>2008460</v>
      </c>
      <c r="J53" s="19"/>
    </row>
    <row r="54" spans="1:10" ht="18" hidden="1">
      <c r="A54" s="15" t="s">
        <v>62</v>
      </c>
      <c r="B54" s="9" t="s">
        <v>30</v>
      </c>
      <c r="C54" s="9" t="s">
        <v>6</v>
      </c>
      <c r="D54" s="21">
        <f>SUM(D55:D62)</f>
        <v>0</v>
      </c>
      <c r="E54" s="22">
        <v>14696547.3</v>
      </c>
      <c r="F54" s="23">
        <v>14696267.9</v>
      </c>
      <c r="G54" s="24" t="s">
        <v>62</v>
      </c>
      <c r="H54" s="21">
        <f>SUM(H55:H62)</f>
        <v>0</v>
      </c>
      <c r="I54" s="21">
        <f>SUM(I55:I62)</f>
        <v>0</v>
      </c>
      <c r="J54" s="19"/>
    </row>
    <row r="55" spans="1:10" ht="18" hidden="1">
      <c r="A55" s="16" t="s">
        <v>63</v>
      </c>
      <c r="B55" s="10" t="s">
        <v>30</v>
      </c>
      <c r="C55" s="10" t="s">
        <v>5</v>
      </c>
      <c r="D55" s="25"/>
      <c r="E55" s="26">
        <v>3259898.5</v>
      </c>
      <c r="F55" s="27">
        <v>3259898.5</v>
      </c>
      <c r="G55" s="28" t="s">
        <v>63</v>
      </c>
      <c r="H55" s="25"/>
      <c r="I55" s="25"/>
      <c r="J55" s="19"/>
    </row>
    <row r="56" spans="1:10" ht="18" hidden="1">
      <c r="A56" s="16" t="s">
        <v>64</v>
      </c>
      <c r="B56" s="10" t="s">
        <v>30</v>
      </c>
      <c r="C56" s="10" t="s">
        <v>8</v>
      </c>
      <c r="D56" s="25"/>
      <c r="E56" s="26">
        <v>1680099.7</v>
      </c>
      <c r="F56" s="27">
        <v>1680099.7</v>
      </c>
      <c r="G56" s="28" t="s">
        <v>64</v>
      </c>
      <c r="H56" s="25"/>
      <c r="I56" s="25"/>
      <c r="J56" s="19"/>
    </row>
    <row r="57" spans="1:10" ht="18" hidden="1">
      <c r="A57" s="16" t="s">
        <v>65</v>
      </c>
      <c r="B57" s="10" t="s">
        <v>30</v>
      </c>
      <c r="C57" s="10" t="s">
        <v>12</v>
      </c>
      <c r="D57" s="25"/>
      <c r="E57" s="26">
        <v>271519</v>
      </c>
      <c r="F57" s="27">
        <v>271519</v>
      </c>
      <c r="G57" s="28" t="s">
        <v>65</v>
      </c>
      <c r="H57" s="25"/>
      <c r="I57" s="25"/>
      <c r="J57" s="19"/>
    </row>
    <row r="58" spans="1:10" ht="18" hidden="1">
      <c r="A58" s="16" t="s">
        <v>66</v>
      </c>
      <c r="B58" s="10" t="s">
        <v>30</v>
      </c>
      <c r="C58" s="10" t="s">
        <v>14</v>
      </c>
      <c r="D58" s="25"/>
      <c r="E58" s="26">
        <v>253991.3</v>
      </c>
      <c r="F58" s="27">
        <v>253991.3</v>
      </c>
      <c r="G58" s="28" t="s">
        <v>66</v>
      </c>
      <c r="H58" s="25"/>
      <c r="I58" s="25"/>
      <c r="J58" s="19"/>
    </row>
    <row r="59" spans="1:10" ht="54" hidden="1">
      <c r="A59" s="16" t="s">
        <v>67</v>
      </c>
      <c r="B59" s="10" t="s">
        <v>30</v>
      </c>
      <c r="C59" s="10" t="s">
        <v>16</v>
      </c>
      <c r="D59" s="25"/>
      <c r="E59" s="26">
        <v>200619.4</v>
      </c>
      <c r="F59" s="27">
        <v>200619.4</v>
      </c>
      <c r="G59" s="28" t="s">
        <v>67</v>
      </c>
      <c r="H59" s="25"/>
      <c r="I59" s="25"/>
      <c r="J59" s="19"/>
    </row>
    <row r="60" spans="1:10" ht="36" hidden="1">
      <c r="A60" s="16" t="s">
        <v>68</v>
      </c>
      <c r="B60" s="10" t="s">
        <v>30</v>
      </c>
      <c r="C60" s="10" t="s">
        <v>18</v>
      </c>
      <c r="D60" s="25"/>
      <c r="E60" s="26">
        <v>6767.2</v>
      </c>
      <c r="F60" s="27">
        <v>6767.2</v>
      </c>
      <c r="G60" s="28" t="s">
        <v>68</v>
      </c>
      <c r="H60" s="25"/>
      <c r="I60" s="25"/>
      <c r="J60" s="19"/>
    </row>
    <row r="61" spans="1:10" ht="38.25" customHeight="1" hidden="1">
      <c r="A61" s="16" t="s">
        <v>69</v>
      </c>
      <c r="B61" s="10" t="s">
        <v>30</v>
      </c>
      <c r="C61" s="10" t="s">
        <v>41</v>
      </c>
      <c r="D61" s="25"/>
      <c r="E61" s="26">
        <v>9336.3</v>
      </c>
      <c r="F61" s="27">
        <v>9336.3</v>
      </c>
      <c r="G61" s="28" t="s">
        <v>69</v>
      </c>
      <c r="H61" s="25"/>
      <c r="I61" s="25"/>
      <c r="J61" s="19"/>
    </row>
    <row r="62" spans="1:10" ht="27" customHeight="1" hidden="1">
      <c r="A62" s="16" t="s">
        <v>70</v>
      </c>
      <c r="B62" s="10" t="s">
        <v>30</v>
      </c>
      <c r="C62" s="10" t="s">
        <v>30</v>
      </c>
      <c r="D62" s="25"/>
      <c r="E62" s="26">
        <v>9014315.9</v>
      </c>
      <c r="F62" s="27">
        <v>9014036.5</v>
      </c>
      <c r="G62" s="28" t="s">
        <v>70</v>
      </c>
      <c r="H62" s="25"/>
      <c r="I62" s="25"/>
      <c r="J62" s="19"/>
    </row>
    <row r="63" spans="1:10" ht="18">
      <c r="A63" s="15" t="s">
        <v>71</v>
      </c>
      <c r="B63" s="9" t="s">
        <v>32</v>
      </c>
      <c r="C63" s="9" t="s">
        <v>6</v>
      </c>
      <c r="D63" s="21">
        <f>SUM(D64:D68)</f>
        <v>17474785.14</v>
      </c>
      <c r="E63" s="22">
        <v>18676356.7</v>
      </c>
      <c r="F63" s="23">
        <v>18879905.8</v>
      </c>
      <c r="G63" s="24" t="s">
        <v>71</v>
      </c>
      <c r="H63" s="21">
        <f>SUM(H64:H68)</f>
        <v>16745074</v>
      </c>
      <c r="I63" s="21">
        <f>SUM(I64:I68)</f>
        <v>16878574</v>
      </c>
      <c r="J63" s="19"/>
    </row>
    <row r="64" spans="1:10" ht="28.5" customHeight="1">
      <c r="A64" s="16" t="s">
        <v>72</v>
      </c>
      <c r="B64" s="10" t="s">
        <v>32</v>
      </c>
      <c r="C64" s="10" t="s">
        <v>5</v>
      </c>
      <c r="D64" s="25">
        <v>927274</v>
      </c>
      <c r="E64" s="26"/>
      <c r="F64" s="27"/>
      <c r="G64" s="28"/>
      <c r="H64" s="25">
        <v>1215274</v>
      </c>
      <c r="I64" s="25">
        <v>1215274</v>
      </c>
      <c r="J64" s="19"/>
    </row>
    <row r="65" spans="1:10" ht="22.5" customHeight="1" hidden="1">
      <c r="A65" s="16" t="s">
        <v>73</v>
      </c>
      <c r="B65" s="10" t="s">
        <v>32</v>
      </c>
      <c r="C65" s="10" t="s">
        <v>8</v>
      </c>
      <c r="D65" s="25"/>
      <c r="E65" s="26"/>
      <c r="F65" s="27"/>
      <c r="G65" s="28"/>
      <c r="H65" s="25"/>
      <c r="I65" s="25"/>
      <c r="J65" s="19"/>
    </row>
    <row r="66" spans="1:10" ht="27" customHeight="1">
      <c r="A66" s="16" t="s">
        <v>74</v>
      </c>
      <c r="B66" s="10" t="s">
        <v>32</v>
      </c>
      <c r="C66" s="10" t="s">
        <v>10</v>
      </c>
      <c r="D66" s="25">
        <f>50000+2573900+259200+65700+4866000+963200+591360-591360+44057</f>
        <v>8822057</v>
      </c>
      <c r="E66" s="26"/>
      <c r="F66" s="27"/>
      <c r="G66" s="28"/>
      <c r="H66" s="25">
        <f>2573900+259200+65700+5427700+963200</f>
        <v>9289700</v>
      </c>
      <c r="I66" s="25">
        <f>2573900+259200+65700+5447700+963200</f>
        <v>9309700</v>
      </c>
      <c r="J66" s="19"/>
    </row>
    <row r="67" spans="1:10" ht="24.75" customHeight="1">
      <c r="A67" s="16" t="s">
        <v>75</v>
      </c>
      <c r="B67" s="10" t="s">
        <v>32</v>
      </c>
      <c r="C67" s="10" t="s">
        <v>12</v>
      </c>
      <c r="D67" s="25">
        <f>898800+3140300+1631900+591360+1231230+21866.58+48733.29-45360-179318.73</f>
        <v>7339511.14</v>
      </c>
      <c r="E67" s="26"/>
      <c r="F67" s="27"/>
      <c r="G67" s="28"/>
      <c r="H67" s="25">
        <f>898800+3256500+1634800</f>
        <v>5790100</v>
      </c>
      <c r="I67" s="25">
        <f>898800+3386700+1638100</f>
        <v>5923600</v>
      </c>
      <c r="J67" s="19"/>
    </row>
    <row r="68" spans="1:10" ht="27.75" customHeight="1">
      <c r="A68" s="16" t="s">
        <v>76</v>
      </c>
      <c r="B68" s="10" t="s">
        <v>32</v>
      </c>
      <c r="C68" s="10" t="s">
        <v>16</v>
      </c>
      <c r="D68" s="25">
        <f>430000-44057</f>
        <v>385943</v>
      </c>
      <c r="E68" s="26"/>
      <c r="F68" s="27"/>
      <c r="G68" s="28"/>
      <c r="H68" s="25">
        <v>450000</v>
      </c>
      <c r="I68" s="25">
        <v>430000</v>
      </c>
      <c r="J68" s="19"/>
    </row>
    <row r="69" spans="1:10" ht="24" customHeight="1" hidden="1">
      <c r="A69" s="16"/>
      <c r="B69" s="10"/>
      <c r="C69" s="10"/>
      <c r="D69" s="25"/>
      <c r="E69" s="26"/>
      <c r="F69" s="27"/>
      <c r="G69" s="28"/>
      <c r="H69" s="25"/>
      <c r="I69" s="25"/>
      <c r="J69" s="19"/>
    </row>
    <row r="70" spans="1:10" ht="21" customHeight="1">
      <c r="A70" s="15" t="s">
        <v>77</v>
      </c>
      <c r="B70" s="9" t="s">
        <v>20</v>
      </c>
      <c r="C70" s="9" t="s">
        <v>6</v>
      </c>
      <c r="D70" s="21">
        <f>SUM(D71:D73)</f>
        <v>64850</v>
      </c>
      <c r="E70" s="22">
        <v>1106962.7</v>
      </c>
      <c r="F70" s="23">
        <v>1106962.7</v>
      </c>
      <c r="G70" s="24" t="s">
        <v>77</v>
      </c>
      <c r="H70" s="21">
        <f>SUM(H71:H73)</f>
        <v>0</v>
      </c>
      <c r="I70" s="21">
        <f>SUM(I71:I73)</f>
        <v>0</v>
      </c>
      <c r="J70" s="19"/>
    </row>
    <row r="71" spans="1:10" ht="18">
      <c r="A71" s="16" t="s">
        <v>78</v>
      </c>
      <c r="B71" s="10" t="s">
        <v>20</v>
      </c>
      <c r="C71" s="10" t="s">
        <v>8</v>
      </c>
      <c r="D71" s="25">
        <f>150000-44750-40400</f>
        <v>64850</v>
      </c>
      <c r="E71" s="26"/>
      <c r="F71" s="27"/>
      <c r="G71" s="28"/>
      <c r="H71" s="25"/>
      <c r="I71" s="25"/>
      <c r="J71" s="19"/>
    </row>
    <row r="72" spans="1:10" ht="1.5" customHeight="1">
      <c r="A72" s="16" t="s">
        <v>79</v>
      </c>
      <c r="B72" s="10" t="s">
        <v>20</v>
      </c>
      <c r="C72" s="10" t="s">
        <v>10</v>
      </c>
      <c r="D72" s="25"/>
      <c r="E72" s="26">
        <v>948221.4</v>
      </c>
      <c r="F72" s="27">
        <v>947721.4</v>
      </c>
      <c r="G72" s="28" t="s">
        <v>79</v>
      </c>
      <c r="H72" s="25"/>
      <c r="I72" s="25"/>
      <c r="J72" s="19"/>
    </row>
    <row r="73" spans="1:10" ht="36" hidden="1">
      <c r="A73" s="16" t="s">
        <v>80</v>
      </c>
      <c r="B73" s="10" t="s">
        <v>20</v>
      </c>
      <c r="C73" s="10" t="s">
        <v>14</v>
      </c>
      <c r="D73" s="25"/>
      <c r="E73" s="26">
        <v>55931.3</v>
      </c>
      <c r="F73" s="27">
        <v>55931.3</v>
      </c>
      <c r="G73" s="28" t="s">
        <v>80</v>
      </c>
      <c r="H73" s="25"/>
      <c r="I73" s="25"/>
      <c r="J73" s="19"/>
    </row>
    <row r="74" spans="1:10" ht="19.5" customHeight="1">
      <c r="A74" s="15" t="s">
        <v>81</v>
      </c>
      <c r="B74" s="9" t="s">
        <v>22</v>
      </c>
      <c r="C74" s="9" t="s">
        <v>6</v>
      </c>
      <c r="D74" s="21">
        <f>SUM(D75:D77)</f>
        <v>1886054</v>
      </c>
      <c r="E74" s="22">
        <v>294793.4</v>
      </c>
      <c r="F74" s="23">
        <v>294793.4</v>
      </c>
      <c r="G74" s="24" t="s">
        <v>81</v>
      </c>
      <c r="H74" s="21">
        <f>SUM(H75:H77)</f>
        <v>1806200</v>
      </c>
      <c r="I74" s="21">
        <f>SUM(I75:I77)</f>
        <v>1806200</v>
      </c>
      <c r="J74" s="19"/>
    </row>
    <row r="75" spans="1:10" ht="19.5" customHeight="1" hidden="1">
      <c r="A75" s="16" t="s">
        <v>82</v>
      </c>
      <c r="B75" s="10" t="s">
        <v>22</v>
      </c>
      <c r="C75" s="10" t="s">
        <v>5</v>
      </c>
      <c r="D75" s="25"/>
      <c r="E75" s="26"/>
      <c r="F75" s="27"/>
      <c r="G75" s="28"/>
      <c r="H75" s="25"/>
      <c r="I75" s="25"/>
      <c r="J75" s="19"/>
    </row>
    <row r="76" spans="1:10" ht="18">
      <c r="A76" s="16" t="s">
        <v>83</v>
      </c>
      <c r="B76" s="10" t="s">
        <v>22</v>
      </c>
      <c r="C76" s="10" t="s">
        <v>8</v>
      </c>
      <c r="D76" s="25">
        <f>1226200+67854</f>
        <v>1294054</v>
      </c>
      <c r="E76" s="26"/>
      <c r="F76" s="27"/>
      <c r="G76" s="28"/>
      <c r="H76" s="25">
        <v>1226200</v>
      </c>
      <c r="I76" s="25">
        <v>1226200</v>
      </c>
      <c r="J76" s="19"/>
    </row>
    <row r="77" spans="1:10" ht="20.25" customHeight="1">
      <c r="A77" s="16" t="s">
        <v>84</v>
      </c>
      <c r="B77" s="10" t="s">
        <v>22</v>
      </c>
      <c r="C77" s="10" t="s">
        <v>12</v>
      </c>
      <c r="D77" s="25">
        <f>580000+12000</f>
        <v>592000</v>
      </c>
      <c r="E77" s="26"/>
      <c r="F77" s="27"/>
      <c r="G77" s="28"/>
      <c r="H77" s="25">
        <v>580000</v>
      </c>
      <c r="I77" s="25">
        <v>580000</v>
      </c>
      <c r="J77" s="19"/>
    </row>
    <row r="78" spans="1:10" ht="3" customHeight="1">
      <c r="A78" s="15" t="s">
        <v>85</v>
      </c>
      <c r="B78" s="9" t="s">
        <v>24</v>
      </c>
      <c r="C78" s="9" t="s">
        <v>6</v>
      </c>
      <c r="D78" s="21">
        <f>D79</f>
        <v>0</v>
      </c>
      <c r="E78" s="22">
        <v>4188000</v>
      </c>
      <c r="F78" s="23">
        <v>4568000</v>
      </c>
      <c r="G78" s="24" t="s">
        <v>85</v>
      </c>
      <c r="H78" s="21">
        <f>H79</f>
        <v>0</v>
      </c>
      <c r="I78" s="21">
        <f>I79</f>
        <v>0</v>
      </c>
      <c r="J78" s="19"/>
    </row>
    <row r="79" spans="1:10" ht="49.5" customHeight="1" hidden="1">
      <c r="A79" s="16" t="s">
        <v>86</v>
      </c>
      <c r="B79" s="10" t="s">
        <v>24</v>
      </c>
      <c r="C79" s="10" t="s">
        <v>5</v>
      </c>
      <c r="D79" s="25"/>
      <c r="E79" s="26"/>
      <c r="F79" s="27"/>
      <c r="G79" s="28"/>
      <c r="H79" s="25"/>
      <c r="I79" s="25"/>
      <c r="J79" s="19"/>
    </row>
    <row r="80" spans="1:10" ht="85.5" customHeight="1">
      <c r="A80" s="15" t="s">
        <v>87</v>
      </c>
      <c r="B80" s="9" t="s">
        <v>34</v>
      </c>
      <c r="C80" s="9" t="s">
        <v>6</v>
      </c>
      <c r="D80" s="21">
        <f>SUM(D81:D83)</f>
        <v>4529176</v>
      </c>
      <c r="E80" s="22">
        <v>3215755</v>
      </c>
      <c r="F80" s="23">
        <v>3215755</v>
      </c>
      <c r="G80" s="24" t="s">
        <v>87</v>
      </c>
      <c r="H80" s="21">
        <f>SUM(H81:H83)</f>
        <v>3179176</v>
      </c>
      <c r="I80" s="21">
        <f>SUM(I81:I83)</f>
        <v>3179176</v>
      </c>
      <c r="J80" s="19"/>
    </row>
    <row r="81" spans="1:10" ht="33" customHeight="1" hidden="1">
      <c r="A81" s="16" t="s">
        <v>88</v>
      </c>
      <c r="B81" s="10" t="s">
        <v>34</v>
      </c>
      <c r="C81" s="10" t="s">
        <v>5</v>
      </c>
      <c r="D81" s="25"/>
      <c r="E81" s="26">
        <v>1962759</v>
      </c>
      <c r="F81" s="27">
        <v>1962759</v>
      </c>
      <c r="G81" s="28" t="s">
        <v>88</v>
      </c>
      <c r="H81" s="25"/>
      <c r="I81" s="25"/>
      <c r="J81" s="19"/>
    </row>
    <row r="82" spans="1:10" ht="36.75" customHeight="1" hidden="1">
      <c r="A82" s="16" t="s">
        <v>89</v>
      </c>
      <c r="B82" s="10" t="s">
        <v>34</v>
      </c>
      <c r="C82" s="10" t="s">
        <v>8</v>
      </c>
      <c r="D82" s="25"/>
      <c r="E82" s="26">
        <v>200000</v>
      </c>
      <c r="F82" s="27">
        <v>200000</v>
      </c>
      <c r="G82" s="28" t="s">
        <v>89</v>
      </c>
      <c r="H82" s="25"/>
      <c r="I82" s="25"/>
      <c r="J82" s="19"/>
    </row>
    <row r="83" spans="1:10" ht="21.75" customHeight="1">
      <c r="A83" s="16" t="s">
        <v>90</v>
      </c>
      <c r="B83" s="10" t="s">
        <v>34</v>
      </c>
      <c r="C83" s="10" t="s">
        <v>10</v>
      </c>
      <c r="D83" s="25">
        <f>3176+3176000+8000000-8000000+1350000</f>
        <v>4529176</v>
      </c>
      <c r="E83" s="26"/>
      <c r="F83" s="27"/>
      <c r="G83" s="28"/>
      <c r="H83" s="25">
        <f>3176+3176000+8000000-8000000</f>
        <v>3179176</v>
      </c>
      <c r="I83" s="25">
        <f>3176+3176000+8000000-8000000</f>
        <v>3179176</v>
      </c>
      <c r="J83" s="19"/>
    </row>
    <row r="84" spans="1:10" ht="18">
      <c r="A84" s="17" t="s">
        <v>93</v>
      </c>
      <c r="B84" s="9" t="s">
        <v>91</v>
      </c>
      <c r="C84" s="9" t="s">
        <v>91</v>
      </c>
      <c r="D84" s="21">
        <f>D9+D19+D22+D26+D35+D39+D42+D50+D54+D63+D70+D74+D78+D80</f>
        <v>358502847.23</v>
      </c>
      <c r="E84" s="22">
        <v>80428497.3</v>
      </c>
      <c r="F84" s="23">
        <v>87301365.6</v>
      </c>
      <c r="G84" s="24" t="s">
        <v>92</v>
      </c>
      <c r="H84" s="21">
        <f>H9+H19+H22+H26+H35+H39+H42+H50+H54+H63+H70+H74+H78+H80</f>
        <v>306202157</v>
      </c>
      <c r="I84" s="21">
        <f>I9+I19+I22+I26+I35+I39+I42+I50+I54+I63+I70+I74+I78+I80</f>
        <v>303696846</v>
      </c>
      <c r="J84" s="19"/>
    </row>
    <row r="85" spans="1:7" ht="18">
      <c r="A85" s="11"/>
      <c r="B85" s="12"/>
      <c r="C85" s="12"/>
      <c r="D85" s="12"/>
      <c r="E85" s="13"/>
      <c r="F85" s="13"/>
      <c r="G85" s="13"/>
    </row>
  </sheetData>
  <sheetProtection/>
  <mergeCells count="12">
    <mergeCell ref="A3:I3"/>
    <mergeCell ref="A5:A6"/>
    <mergeCell ref="B5:B6"/>
    <mergeCell ref="C5:C6"/>
    <mergeCell ref="D1:I1"/>
    <mergeCell ref="D5:D6"/>
    <mergeCell ref="G5:G6"/>
    <mergeCell ref="H5:H6"/>
    <mergeCell ref="I5:I6"/>
    <mergeCell ref="D2:I2"/>
    <mergeCell ref="E5:E6"/>
    <mergeCell ref="F5:F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2019-11-14T13:37:11Z</cp:lastPrinted>
  <dcterms:created xsi:type="dcterms:W3CDTF">2013-10-10T07:32:23Z</dcterms:created>
  <dcterms:modified xsi:type="dcterms:W3CDTF">2020-08-25T05:10:32Z</dcterms:modified>
  <cp:category/>
  <cp:version/>
  <cp:contentType/>
  <cp:contentStatus/>
</cp:coreProperties>
</file>