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5180" windowHeight="8940" activeTab="2"/>
  </bookViews>
  <sheets>
    <sheet name="1" sheetId="7" r:id="rId1"/>
    <sheet name="прил 1.2" sheetId="1" r:id="rId2"/>
    <sheet name="3" sheetId="2" r:id="rId3"/>
    <sheet name="4" sheetId="4" r:id="rId4"/>
    <sheet name="5" sheetId="5" r:id="rId5"/>
    <sheet name="1.3" sheetId="6" r:id="rId6"/>
    <sheet name="Лист1" sheetId="8" r:id="rId7"/>
  </sheets>
  <calcPr calcId="124519"/>
</workbook>
</file>

<file path=xl/calcChain.xml><?xml version="1.0" encoding="utf-8"?>
<calcChain xmlns="http://schemas.openxmlformats.org/spreadsheetml/2006/main">
  <c r="C53" i="1"/>
  <c r="B53"/>
  <c r="B28" i="6"/>
  <c r="K9" i="4"/>
  <c r="D23" i="2"/>
  <c r="J15" i="4"/>
  <c r="I15"/>
  <c r="F15"/>
  <c r="G15"/>
  <c r="H15"/>
  <c r="J6" i="2"/>
  <c r="J7"/>
  <c r="J8"/>
  <c r="J9"/>
  <c r="J21"/>
  <c r="J22"/>
  <c r="J23"/>
  <c r="J24"/>
  <c r="J25"/>
  <c r="I22"/>
  <c r="I21"/>
  <c r="I9"/>
  <c r="I8"/>
  <c r="I7"/>
  <c r="I6"/>
  <c r="I8" i="5"/>
  <c r="I7"/>
  <c r="J8"/>
  <c r="J7"/>
  <c r="J6"/>
  <c r="I6"/>
  <c r="L25" i="2"/>
  <c r="K25"/>
  <c r="K24"/>
  <c r="K22"/>
  <c r="L22"/>
  <c r="K21"/>
  <c r="L9"/>
  <c r="K9"/>
  <c r="E9"/>
  <c r="G9"/>
  <c r="K8"/>
  <c r="H48" i="1"/>
  <c r="I18" i="4"/>
  <c r="H8" i="2"/>
  <c r="I25" i="1"/>
  <c r="B54"/>
  <c r="B16" s="1"/>
  <c r="C54" l="1"/>
  <c r="E33" i="6"/>
  <c r="D33"/>
  <c r="D14" i="4"/>
  <c r="C14"/>
  <c r="D15"/>
  <c r="D9"/>
  <c r="C9"/>
  <c r="E14"/>
  <c r="F9"/>
  <c r="H9" l="1"/>
  <c r="J17"/>
  <c r="I17"/>
  <c r="E15"/>
  <c r="J11"/>
  <c r="I11"/>
  <c r="E9"/>
  <c r="J6"/>
  <c r="I6"/>
  <c r="F23" i="2"/>
  <c r="F24" s="1"/>
  <c r="F28" i="6"/>
  <c r="J28"/>
  <c r="F33"/>
  <c r="M33"/>
  <c r="L33"/>
  <c r="K33"/>
  <c r="J33"/>
  <c r="I33"/>
  <c r="H33"/>
  <c r="G33"/>
  <c r="N34"/>
  <c r="O34" s="1"/>
  <c r="D28"/>
  <c r="C33"/>
  <c r="B23"/>
  <c r="H23" i="2"/>
  <c r="H24" s="1"/>
  <c r="M16" i="6"/>
  <c r="M14" s="1"/>
  <c r="I5" i="2"/>
  <c r="C16" i="1"/>
  <c r="J48"/>
  <c r="K48" s="1"/>
  <c r="I36"/>
  <c r="H36"/>
  <c r="I26"/>
  <c r="H26"/>
  <c r="J26"/>
  <c r="H41"/>
  <c r="K28"/>
  <c r="J28"/>
  <c r="J24"/>
  <c r="K24" s="1"/>
  <c r="J27"/>
  <c r="K27" s="1"/>
  <c r="H25"/>
  <c r="J22"/>
  <c r="H18"/>
  <c r="B14" i="6" l="1"/>
  <c r="B40" s="1"/>
  <c r="K26" i="1"/>
  <c r="J14" i="4"/>
  <c r="I9"/>
  <c r="I19" i="1"/>
  <c r="H19"/>
  <c r="K18" l="1"/>
  <c r="I19" i="2"/>
  <c r="J19"/>
  <c r="J20" l="1"/>
  <c r="I20"/>
  <c r="D8" l="1"/>
  <c r="D9" s="1"/>
  <c r="C8"/>
  <c r="C9" s="1"/>
  <c r="C21" l="1"/>
  <c r="C23" s="1"/>
  <c r="I23" s="1"/>
  <c r="D21"/>
  <c r="I43" i="1"/>
  <c r="D24" i="2" l="1"/>
  <c r="D25"/>
  <c r="C25"/>
  <c r="I25" s="1"/>
  <c r="C24"/>
  <c r="I24" s="1"/>
  <c r="H49" i="1"/>
  <c r="H50"/>
  <c r="I50"/>
  <c r="I48"/>
  <c r="I52"/>
  <c r="N35" i="6"/>
  <c r="O24"/>
  <c r="O35" l="1"/>
  <c r="O33" s="1"/>
  <c r="N33"/>
  <c r="O20"/>
  <c r="N29" l="1"/>
  <c r="N30"/>
  <c r="N31"/>
  <c r="N32"/>
  <c r="E28"/>
  <c r="D14"/>
  <c r="D40" s="1"/>
  <c r="C28"/>
  <c r="C23"/>
  <c r="C14" s="1"/>
  <c r="C40" s="1"/>
  <c r="K18" i="4"/>
  <c r="L18" s="1"/>
  <c r="K17"/>
  <c r="L17" s="1"/>
  <c r="I13"/>
  <c r="K13"/>
  <c r="L13" s="1"/>
  <c r="K11"/>
  <c r="G9"/>
  <c r="K14" l="1"/>
  <c r="L11"/>
  <c r="L9" s="1"/>
  <c r="J18" l="1"/>
  <c r="L15"/>
  <c r="K15"/>
  <c r="L16" i="2" l="1"/>
  <c r="I34" i="1" l="1"/>
  <c r="I32"/>
  <c r="H34"/>
  <c r="H32"/>
  <c r="H31"/>
  <c r="G53"/>
  <c r="G54" s="1"/>
  <c r="K52"/>
  <c r="J44"/>
  <c r="K44" s="1"/>
  <c r="J40"/>
  <c r="K40" s="1"/>
  <c r="J35"/>
  <c r="K35" s="1"/>
  <c r="K22"/>
  <c r="F53"/>
  <c r="F54" s="1"/>
  <c r="E53"/>
  <c r="E54" s="1"/>
  <c r="D53"/>
  <c r="D54" l="1"/>
  <c r="D16" s="1"/>
  <c r="H53"/>
  <c r="H54"/>
  <c r="I53"/>
  <c r="G16"/>
  <c r="K53"/>
  <c r="K54" s="1"/>
  <c r="J53"/>
  <c r="J54" s="1"/>
  <c r="J16" s="1"/>
  <c r="I8" i="4"/>
  <c r="K16" i="1" l="1"/>
  <c r="O32" i="6"/>
  <c r="O31"/>
  <c r="O30"/>
  <c r="O29"/>
  <c r="N28" l="1"/>
  <c r="J8" i="4"/>
  <c r="L21" i="2" l="1"/>
  <c r="I31" i="1" l="1"/>
  <c r="K16" i="2"/>
  <c r="I16"/>
  <c r="I24" i="1"/>
  <c r="O14" i="6"/>
  <c r="N14"/>
  <c r="N40" s="1"/>
  <c r="L14"/>
  <c r="L40" s="1"/>
  <c r="J14"/>
  <c r="J40" s="1"/>
  <c r="H14"/>
  <c r="F14"/>
  <c r="F40" s="1"/>
  <c r="J13" i="2"/>
  <c r="J12"/>
  <c r="I13"/>
  <c r="I12"/>
  <c r="J5"/>
  <c r="I49" i="1"/>
  <c r="I47"/>
  <c r="I46"/>
  <c r="I45"/>
  <c r="I44"/>
  <c r="I41"/>
  <c r="I40"/>
  <c r="I37"/>
  <c r="I35"/>
  <c r="I33"/>
  <c r="I30"/>
  <c r="I27"/>
  <c r="I23"/>
  <c r="I22"/>
  <c r="I21"/>
  <c r="I20"/>
  <c r="I18"/>
  <c r="H47"/>
  <c r="H46"/>
  <c r="H45"/>
  <c r="H44"/>
  <c r="H40"/>
  <c r="H37"/>
  <c r="H35"/>
  <c r="H33"/>
  <c r="H30"/>
  <c r="H27"/>
  <c r="H24"/>
  <c r="H23"/>
  <c r="H22"/>
  <c r="H21"/>
  <c r="H20"/>
  <c r="E8" i="2"/>
  <c r="F8"/>
  <c r="F9" s="1"/>
  <c r="G8"/>
  <c r="H9"/>
  <c r="L8"/>
  <c r="L14" i="4"/>
  <c r="O28" i="6"/>
  <c r="K14"/>
  <c r="G14"/>
  <c r="M28"/>
  <c r="M40" s="1"/>
  <c r="K28"/>
  <c r="I28"/>
  <c r="H28"/>
  <c r="G28"/>
  <c r="I14"/>
  <c r="E14"/>
  <c r="E40" s="1"/>
  <c r="H14" i="4"/>
  <c r="G14"/>
  <c r="F14"/>
  <c r="I40" i="6" l="1"/>
  <c r="G40"/>
  <c r="H40"/>
  <c r="K40"/>
  <c r="O40"/>
  <c r="H16" i="1"/>
  <c r="I16"/>
  <c r="J10" i="2"/>
  <c r="E21"/>
  <c r="K23"/>
  <c r="L23"/>
  <c r="L24" s="1"/>
  <c r="I14" i="4"/>
  <c r="J16" i="2"/>
  <c r="G23"/>
  <c r="G24" s="1"/>
  <c r="I10"/>
  <c r="J13" i="4"/>
  <c r="J9"/>
  <c r="E23" i="2" l="1"/>
  <c r="E25" l="1"/>
  <c r="E24"/>
</calcChain>
</file>

<file path=xl/sharedStrings.xml><?xml version="1.0" encoding="utf-8"?>
<sst xmlns="http://schemas.openxmlformats.org/spreadsheetml/2006/main" count="347" uniqueCount="212">
  <si>
    <t>Приложение N 1.2</t>
  </si>
  <si>
    <t>финансово-хозяйственной</t>
  </si>
  <si>
    <t>деятельности муниципального</t>
  </si>
  <si>
    <t>унитарного предприятия</t>
  </si>
  <si>
    <t xml:space="preserve">к плану (программе)                                     </t>
  </si>
  <si>
    <t>СТРУКТУРА СЕБЕСТОИМОСТИ</t>
  </si>
  <si>
    <t>проданных товаров, продукции, работ, услуг</t>
  </si>
  <si>
    <t>Статьи затрат</t>
  </si>
  <si>
    <t>Затраты на производство и реализацию услуг (работ, продукцию)</t>
  </si>
  <si>
    <t>в том числе:</t>
  </si>
  <si>
    <t>Затраты на оплату труда</t>
  </si>
  <si>
    <t>Страховые взносы</t>
  </si>
  <si>
    <t>Расходы на приобретение топлива, воды, энергии всех видов, расходуемых на технологические цели</t>
  </si>
  <si>
    <t>Амортизация</t>
  </si>
  <si>
    <t>Текущий ремонт и техническое обслуживание</t>
  </si>
  <si>
    <t>Аренда</t>
  </si>
  <si>
    <t>Коммунальные услуги</t>
  </si>
  <si>
    <t>Услуги связи</t>
  </si>
  <si>
    <t>Услуги субподрядных организаций</t>
  </si>
  <si>
    <t>Прочие расходы (расшифровать)</t>
  </si>
  <si>
    <t>Итого</t>
  </si>
  <si>
    <t>Всего</t>
  </si>
  <si>
    <t>1 квартал</t>
  </si>
  <si>
    <t>1 полугодие</t>
  </si>
  <si>
    <t>9 месяцев</t>
  </si>
  <si>
    <t>год</t>
  </si>
  <si>
    <t>Темп роста, %</t>
  </si>
  <si>
    <t>к показателям отчетного года</t>
  </si>
  <si>
    <t>к показателям текущего года</t>
  </si>
  <si>
    <t>- подготовка (переподготовка) кадров</t>
  </si>
  <si>
    <t>- лабораторные исследования питьевой воды</t>
  </si>
  <si>
    <t>- командировочные расходы</t>
  </si>
  <si>
    <t>- услуги банка</t>
  </si>
  <si>
    <t>- услуги по сбору и обработке платежей ФГУП «Почта России»</t>
  </si>
  <si>
    <t>- обслуживание ККТ</t>
  </si>
  <si>
    <t>- аренда помещения по адресу Ленинская, 31 «а», с. Мачеха</t>
  </si>
  <si>
    <t>- методлитература</t>
  </si>
  <si>
    <t>- сопровождение программного продукта «Расчет оплат за ЖКУ»</t>
  </si>
  <si>
    <t>- расходы на питьевую воду</t>
  </si>
  <si>
    <t>N п/п</t>
  </si>
  <si>
    <t>3. Показатели экономической деятельности предприятия.</t>
  </si>
  <si>
    <t>Показатели</t>
  </si>
  <si>
    <t>В том числе</t>
  </si>
  <si>
    <t>к отчетному году</t>
  </si>
  <si>
    <t>к текущему году</t>
  </si>
  <si>
    <t>3.1.</t>
  </si>
  <si>
    <t>Выручка от реализации товаров, продукции, работ, услуг, тыс. руб.</t>
  </si>
  <si>
    <t>3.2.</t>
  </si>
  <si>
    <t>Доходы от реализации товаров, продукции, работ, услуг, тыс. руб.</t>
  </si>
  <si>
    <t>3.3.</t>
  </si>
  <si>
    <t>Себестоимость проданных товаров, продукции, работ, услуг **, тыс. руб. (с учетом административно-управленческих и коммерческих расходов)</t>
  </si>
  <si>
    <t>3.4.</t>
  </si>
  <si>
    <t>Прибыль (убыток), тыс. руб.</t>
  </si>
  <si>
    <t>3.5.</t>
  </si>
  <si>
    <t>Рентабельность, %</t>
  </si>
  <si>
    <t>3.6.</t>
  </si>
  <si>
    <t>Прочие доходы: в том числе</t>
  </si>
  <si>
    <t>3.7.</t>
  </si>
  <si>
    <t>Прочие расходы, тыс. руб., в том числе:</t>
  </si>
  <si>
    <t>3.8.</t>
  </si>
  <si>
    <t>Прибыль до налогообложения, тыс. руб.</t>
  </si>
  <si>
    <t>3.9.</t>
  </si>
  <si>
    <t>Налоги и иные обязательные платежи, тыс. руб. ***</t>
  </si>
  <si>
    <t>3.10.</t>
  </si>
  <si>
    <t>Прибыль, остающаяся в распоряжении после уплаты налогов и иных обязательных платежей (чистая прибыль), тыс. руб.</t>
  </si>
  <si>
    <t>3.11.</t>
  </si>
  <si>
    <t>Рентабельность общая, %</t>
  </si>
  <si>
    <t>3.12.</t>
  </si>
  <si>
    <t>Часть прибыли, подлежащая перечислению собственнику</t>
  </si>
  <si>
    <t xml:space="preserve">     –</t>
  </si>
  <si>
    <t>**  расходы,  связанные  с  производством  и реализацией товара, продукции,</t>
  </si>
  <si>
    <t>работ,  услуг.  Расшифровка  структуры  себестоимости  прилагается  к плану</t>
  </si>
  <si>
    <t>плану;</t>
  </si>
  <si>
    <t>***  расшифровка платежей в бюджет и внебюджетные фонды прилагается к плану</t>
  </si>
  <si>
    <t>финансово-хозяйственной деятельности с указанием суммы платежей с разбивкой</t>
  </si>
  <si>
    <t>Х</t>
  </si>
  <si>
    <t>4. Показатели социальной эффективности деятельности предприятия.</t>
  </si>
  <si>
    <t>Наименование показателей</t>
  </si>
  <si>
    <t>4.1.</t>
  </si>
  <si>
    <t>Среднесписочная численность работников, всего (чел.),</t>
  </si>
  <si>
    <t>- административно-управленческий персонал</t>
  </si>
  <si>
    <t>4.2.</t>
  </si>
  <si>
    <t>Фонд оплаты труда, всего (руб.),</t>
  </si>
  <si>
    <t>- фонд заработной платы по штатному расписанию</t>
  </si>
  <si>
    <t>- премии и выплаты</t>
  </si>
  <si>
    <t>4.3.</t>
  </si>
  <si>
    <t>Среднемесячная заработная плата на предприятии (руб./чел.)</t>
  </si>
  <si>
    <t>4.4.</t>
  </si>
  <si>
    <t>Среднемесячный полный доход руководителя (руб.),</t>
  </si>
  <si>
    <t>из него:</t>
  </si>
  <si>
    <t>5. Использование прибыли предприятия.</t>
  </si>
  <si>
    <t>5.1.</t>
  </si>
  <si>
    <t>5.2.</t>
  </si>
  <si>
    <t>5.3.</t>
  </si>
  <si>
    <t>5.4.</t>
  </si>
  <si>
    <t>Отчисления в иные фонды, созданные на предприятии комиссии и т.д.)</t>
  </si>
  <si>
    <t>Приложение N 1.3</t>
  </si>
  <si>
    <t>к плану (программе)</t>
  </si>
  <si>
    <t>ПЛАТЕЖИ</t>
  </si>
  <si>
    <t>в бюджет и внебюджетные фонды (тыс. руб.)</t>
  </si>
  <si>
    <t>Наименование платежа</t>
  </si>
  <si>
    <t>1. Всего налогов, в том числе:</t>
  </si>
  <si>
    <t>1.1. НДС</t>
  </si>
  <si>
    <t>1.3. Транспортный налог</t>
  </si>
  <si>
    <t>1.4. Земельный налог</t>
  </si>
  <si>
    <t>1.5. Налог на имущество организаций</t>
  </si>
  <si>
    <t>1.6. Налог на доходы физических лиц</t>
  </si>
  <si>
    <t>1.7. Плата за негативное воздействие на окружающую среду</t>
  </si>
  <si>
    <t>1.8. ЕНВД</t>
  </si>
  <si>
    <t>1.9. Иные (раздельно по каждому налогу)</t>
  </si>
  <si>
    <t>2. Пени и штрафы</t>
  </si>
  <si>
    <t>3. Страховые взносы, всего, в том числе</t>
  </si>
  <si>
    <t>3.1. Пенсионный фонд</t>
  </si>
  <si>
    <t>3.2. Фонд социального страхования</t>
  </si>
  <si>
    <t>3.3. Фонд обязательного медицинского страхования</t>
  </si>
  <si>
    <t>3.4. Социальное страхование (взносы на обязательное социальное страхование от несчастных случаев на производстве)</t>
  </si>
  <si>
    <t>4. Арендная плата, в том числе за:</t>
  </si>
  <si>
    <t>4.1. Недвижимое имущество</t>
  </si>
  <si>
    <t>4.2. Землю</t>
  </si>
  <si>
    <t>5. Отчисления чистой прибыли в местный бюджет, производимые в соответствии с решением представительного органа местного самоуправления</t>
  </si>
  <si>
    <t>6. Прочие</t>
  </si>
  <si>
    <t>в том числе (расшифровать)</t>
  </si>
  <si>
    <t>Всего платежей</t>
  </si>
  <si>
    <t>всего</t>
  </si>
  <si>
    <t>в т.ч. в местный бюджет</t>
  </si>
  <si>
    <t>1.9.1.водный налог</t>
  </si>
  <si>
    <t>Темп роста %</t>
  </si>
  <si>
    <t>3.6.1.</t>
  </si>
  <si>
    <t>заемные средства</t>
  </si>
  <si>
    <t>3.6.2.</t>
  </si>
  <si>
    <t>субсидии из бюджета</t>
  </si>
  <si>
    <t>3.6.3.</t>
  </si>
  <si>
    <t>выпадающие доходы от применения льготного тарифа</t>
  </si>
  <si>
    <t>3.6.4.</t>
  </si>
  <si>
    <t>штрафы, пени, неустойки за нарушение условий договоров</t>
  </si>
  <si>
    <t>3.7.1.</t>
  </si>
  <si>
    <t>3.7.2.</t>
  </si>
  <si>
    <t>3.7.3.</t>
  </si>
  <si>
    <t>суммы дебиторской задолженности, по которой истек срок исковой давности, других долгов, нереальных для взыскания</t>
  </si>
  <si>
    <t>проценты за пользование заемными средствами</t>
  </si>
  <si>
    <t>Сырье, материалы, покупные изделия для производства</t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</si>
  <si>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Times New Roman"/>
        <family val="1"/>
        <charset val="204"/>
      </rPr>
      <t>предрейсовый медицинский осмотр</t>
    </r>
  </si>
  <si>
    <t>4.3. Движимое имущество</t>
  </si>
  <si>
    <t>2.1. по  налогам и сборам</t>
  </si>
  <si>
    <t>*  объем  работ, услуг (натуральные показатели) являются  необязательными к заполнению;</t>
  </si>
  <si>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 xml:space="preserve"> страхование автотранспортных средств</t>
    </r>
  </si>
  <si>
    <t>−подготовка автотранспортных средств и технический осмотр</t>
  </si>
  <si>
    <t>− услуги по обработке фискальных данных</t>
  </si>
  <si>
    <t>−гигиеническая подготовка и атестация работников, деятельность которых связана с питьевой водой и коммунальным обслуживанием</t>
  </si>
  <si>
    <t>финансово-хозяйственной  деятельности по форме согласно приложению N 1.2 к</t>
  </si>
  <si>
    <t>по кварталам по форме согласно приложению N 1.3 к плану</t>
  </si>
  <si>
    <t xml:space="preserve"> -удаленный сбор данных с узлов учета</t>
  </si>
  <si>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>обслуживание сервисной техники</t>
    </r>
  </si>
  <si>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>ежеквартальная информация о ценах на молоко</t>
    </r>
  </si>
  <si>
    <t>заработная плата</t>
  </si>
  <si>
    <t>премии/ иные выплаты</t>
  </si>
  <si>
    <t>3.6.5.</t>
  </si>
  <si>
    <t>продажа ОС</t>
  </si>
  <si>
    <t>3.7.4.</t>
  </si>
  <si>
    <t>погашение целевых заимствований</t>
  </si>
  <si>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 xml:space="preserve"> программное обеспечение</t>
    </r>
  </si>
  <si>
    <t xml:space="preserve">                                                                                                                                                                                                       </t>
  </si>
  <si>
    <t>План на 2022 год</t>
  </si>
  <si>
    <t>Услуги охраны (ВДПО)</t>
  </si>
  <si>
    <r>
      <t xml:space="preserve"> </t>
    </r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>общехозяйственные расходы</t>
    </r>
  </si>
  <si>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>основные средства</t>
    </r>
  </si>
  <si>
    <t>1.2. УСН</t>
  </si>
  <si>
    <r>
      <t xml:space="preserve">Отчисления в резервный фонд, тыс. руб. </t>
    </r>
    <r>
      <rPr>
        <sz val="8"/>
        <color theme="1"/>
        <rFont val="Times New Roman"/>
        <family val="1"/>
        <charset val="204"/>
      </rPr>
      <t>5%</t>
    </r>
  </si>
  <si>
    <t xml:space="preserve"> выплаты</t>
  </si>
  <si>
    <t>Виды деятельности</t>
  </si>
  <si>
    <t>Объем работ, услуг (натуральные показатели) *</t>
  </si>
  <si>
    <t>Выручка от реализации товаров, продукции (работ, услуг), (тыс. руб.)</t>
  </si>
  <si>
    <t>Себестоимость проданных товаров, продукции (работ, услуг) **(тыс. руб.)</t>
  </si>
  <si>
    <t>Прибыль (убыток) от продаж</t>
  </si>
  <si>
    <t>(тыс. руб.)</t>
  </si>
  <si>
    <t>очередной год</t>
  </si>
  <si>
    <t>Плановый</t>
  </si>
  <si>
    <t>Очередной</t>
  </si>
  <si>
    <t>2021 год</t>
  </si>
  <si>
    <t xml:space="preserve"> Аренда и управление  собственным или арендован-</t>
  </si>
  <si>
    <t>ным  нежилым  недвижимым</t>
  </si>
  <si>
    <t>имуществом</t>
  </si>
  <si>
    <t>Торговля розничная  прочая  в</t>
  </si>
  <si>
    <t xml:space="preserve"> Неспециали-зированных</t>
  </si>
  <si>
    <t>магазинах</t>
  </si>
  <si>
    <t>отчет. 2019 год (факт)</t>
  </si>
  <si>
    <t>тек. 2020год (план)</t>
  </si>
  <si>
    <t>2022 год</t>
  </si>
  <si>
    <t>Плановый 2023год</t>
  </si>
  <si>
    <t>отчет. 2019год (факт)</t>
  </si>
  <si>
    <t>тек. 2020 год (план)</t>
  </si>
  <si>
    <t>Отчет2019 год (факт)</t>
  </si>
  <si>
    <t>Отчетный 2019 год (факт)</t>
  </si>
  <si>
    <t>Текущий 2020год (план)</t>
  </si>
  <si>
    <t>Очередной 2021 год</t>
  </si>
  <si>
    <t>План на 2023 год</t>
  </si>
  <si>
    <t>Отчетный 2019 год</t>
  </si>
  <si>
    <t>Текущий 2020 год</t>
  </si>
  <si>
    <t>Отчетный 2019год</t>
  </si>
  <si>
    <t>Очередной 2021год</t>
  </si>
  <si>
    <t>Отчетный 2019  год</t>
  </si>
  <si>
    <t>План начислений на очередной (планируемый) 2021 год</t>
  </si>
  <si>
    <t>Текущий 2020 год (план)</t>
  </si>
  <si>
    <r>
      <t>Итого</t>
    </r>
    <r>
      <rPr>
        <sz val="8"/>
        <color theme="1"/>
        <rFont val="Times New Roman"/>
        <family val="1"/>
        <charset val="204"/>
      </rPr>
      <t xml:space="preserve"> прочие расходы</t>
    </r>
  </si>
  <si>
    <t>2022год</t>
  </si>
  <si>
    <r>
      <t xml:space="preserve">Часть прибыли, направляемой на развитие и реконструкцию, тыс. руб. </t>
    </r>
    <r>
      <rPr>
        <sz val="8"/>
        <color theme="1"/>
        <rFont val="Times New Roman"/>
        <family val="1"/>
        <charset val="204"/>
      </rPr>
      <t>50%</t>
    </r>
  </si>
  <si>
    <r>
      <t xml:space="preserve">Часть прибыли, направляемой на социальное развитие, тыс. руб. </t>
    </r>
    <r>
      <rPr>
        <sz val="8"/>
        <color theme="1"/>
        <rFont val="Times New Roman"/>
        <family val="1"/>
        <charset val="204"/>
      </rPr>
      <t>30%</t>
    </r>
  </si>
  <si>
    <r>
      <t>в т.ч. в местный бюджет</t>
    </r>
    <r>
      <rPr>
        <sz val="8"/>
        <color theme="1"/>
        <rFont val="Times New Roman"/>
        <family val="1"/>
        <charset val="204"/>
      </rPr>
      <t xml:space="preserve"> 6%/85%</t>
    </r>
  </si>
  <si>
    <t>2.  Основные  показатели плана производственной деятельности муниципального</t>
  </si>
  <si>
    <t xml:space="preserve">  унитарного предприятия « Районный рынок» на очередной 2021 год и плановый период 2022-2023 годы.</t>
  </si>
  <si>
    <t>3,42</t>
  </si>
  <si>
    <t>тыс.руб.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</si>
</sst>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5" xfId="0" applyBorder="1"/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" fontId="0" fillId="0" borderId="1" xfId="0" applyNumberFormat="1" applyFill="1" applyBorder="1"/>
    <xf numFmtId="0" fontId="3" fillId="0" borderId="1" xfId="1" applyBorder="1" applyAlignment="1" applyProtection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Fill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0" xfId="0" applyFont="1"/>
    <xf numFmtId="1" fontId="8" fillId="0" borderId="1" xfId="0" applyNumberFormat="1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11" fillId="0" borderId="17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2" fillId="0" borderId="1" xfId="0" applyFont="1" applyBorder="1"/>
    <xf numFmtId="0" fontId="12" fillId="0" borderId="5" xfId="0" applyFont="1" applyBorder="1"/>
    <xf numFmtId="0" fontId="12" fillId="0" borderId="1" xfId="0" applyFont="1" applyFill="1" applyBorder="1"/>
    <xf numFmtId="0" fontId="12" fillId="3" borderId="1" xfId="0" applyFont="1" applyFill="1" applyBorder="1"/>
    <xf numFmtId="0" fontId="12" fillId="0" borderId="5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Border="1"/>
    <xf numFmtId="0" fontId="2" fillId="0" borderId="1" xfId="0" applyFont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8" fillId="4" borderId="1" xfId="0" applyFont="1" applyFill="1" applyBorder="1"/>
    <xf numFmtId="0" fontId="0" fillId="4" borderId="1" xfId="0" applyFill="1" applyBorder="1"/>
    <xf numFmtId="1" fontId="0" fillId="4" borderId="1" xfId="0" applyNumberFormat="1" applyFill="1" applyBorder="1"/>
    <xf numFmtId="9" fontId="0" fillId="0" borderId="0" xfId="0" applyNumberFormat="1"/>
    <xf numFmtId="0" fontId="12" fillId="4" borderId="1" xfId="0" applyFont="1" applyFill="1" applyBorder="1"/>
    <xf numFmtId="0" fontId="12" fillId="4" borderId="5" xfId="0" applyFont="1" applyFill="1" applyBorder="1"/>
    <xf numFmtId="0" fontId="12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/>
    <xf numFmtId="0" fontId="12" fillId="4" borderId="5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5" xfId="0" applyFill="1" applyBorder="1"/>
    <xf numFmtId="0" fontId="2" fillId="4" borderId="16" xfId="0" applyFont="1" applyFill="1" applyBorder="1" applyAlignment="1">
      <alignment vertical="top" wrapText="1"/>
    </xf>
    <xf numFmtId="1" fontId="8" fillId="4" borderId="1" xfId="0" applyNumberFormat="1" applyFont="1" applyFill="1" applyBorder="1"/>
    <xf numFmtId="0" fontId="2" fillId="4" borderId="9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6" fillId="4" borderId="1" xfId="0" applyNumberFormat="1" applyFont="1" applyFill="1" applyBorder="1"/>
    <xf numFmtId="2" fontId="2" fillId="4" borderId="1" xfId="0" applyNumberFormat="1" applyFont="1" applyFill="1" applyBorder="1"/>
    <xf numFmtId="2" fontId="4" fillId="4" borderId="1" xfId="0" applyNumberFormat="1" applyFont="1" applyFill="1" applyBorder="1"/>
    <xf numFmtId="2" fontId="6" fillId="0" borderId="1" xfId="0" applyNumberFormat="1" applyFont="1" applyFill="1" applyBorder="1"/>
    <xf numFmtId="2" fontId="4" fillId="0" borderId="1" xfId="0" applyNumberFormat="1" applyFont="1" applyFill="1" applyBorder="1"/>
    <xf numFmtId="2" fontId="7" fillId="4" borderId="1" xfId="0" applyNumberFormat="1" applyFont="1" applyFill="1" applyBorder="1"/>
    <xf numFmtId="2" fontId="7" fillId="0" borderId="1" xfId="0" applyNumberFormat="1" applyFont="1" applyFill="1" applyBorder="1"/>
    <xf numFmtId="2" fontId="2" fillId="0" borderId="1" xfId="0" applyNumberFormat="1" applyFont="1" applyFill="1" applyBorder="1"/>
    <xf numFmtId="2" fontId="2" fillId="4" borderId="1" xfId="0" applyNumberFormat="1" applyFont="1" applyFill="1" applyBorder="1" applyAlignment="1">
      <alignment vertical="top" wrapText="1"/>
    </xf>
    <xf numFmtId="2" fontId="0" fillId="4" borderId="1" xfId="0" applyNumberFormat="1" applyFill="1" applyBorder="1"/>
    <xf numFmtId="2" fontId="6" fillId="5" borderId="1" xfId="0" applyNumberFormat="1" applyFont="1" applyFill="1" applyBorder="1"/>
    <xf numFmtId="2" fontId="2" fillId="3" borderId="1" xfId="0" applyNumberFormat="1" applyFont="1" applyFill="1" applyBorder="1"/>
    <xf numFmtId="2" fontId="6" fillId="3" borderId="1" xfId="0" applyNumberFormat="1" applyFont="1" applyFill="1" applyBorder="1"/>
    <xf numFmtId="2" fontId="2" fillId="5" borderId="1" xfId="0" applyNumberFormat="1" applyFont="1" applyFill="1" applyBorder="1"/>
    <xf numFmtId="2" fontId="4" fillId="5" borderId="1" xfId="0" applyNumberFormat="1" applyFont="1" applyFill="1" applyBorder="1"/>
    <xf numFmtId="2" fontId="2" fillId="3" borderId="1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/>
    <xf numFmtId="2" fontId="2" fillId="4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/>
    <xf numFmtId="2" fontId="2" fillId="3" borderId="2" xfId="0" applyNumberFormat="1" applyFont="1" applyFill="1" applyBorder="1"/>
    <xf numFmtId="2" fontId="2" fillId="4" borderId="2" xfId="0" applyNumberFormat="1" applyFont="1" applyFill="1" applyBorder="1"/>
    <xf numFmtId="2" fontId="2" fillId="5" borderId="2" xfId="0" applyNumberFormat="1" applyFont="1" applyFill="1" applyBorder="1"/>
    <xf numFmtId="2" fontId="2" fillId="5" borderId="1" xfId="0" applyNumberFormat="1" applyFont="1" applyFill="1" applyBorder="1" applyAlignment="1">
      <alignment vertical="top" wrapText="1"/>
    </xf>
    <xf numFmtId="2" fontId="0" fillId="4" borderId="0" xfId="0" applyNumberFormat="1" applyFill="1"/>
    <xf numFmtId="0" fontId="0" fillId="0" borderId="0" xfId="0" applyAlignment="1"/>
    <xf numFmtId="4" fontId="12" fillId="4" borderId="1" xfId="0" applyNumberFormat="1" applyFont="1" applyFill="1" applyBorder="1"/>
    <xf numFmtId="49" fontId="12" fillId="4" borderId="1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0" xfId="1" applyBorder="1" applyAlignment="1" applyProtection="1">
      <alignment horizontal="center" vertical="top" wrapText="1"/>
    </xf>
    <xf numFmtId="0" fontId="3" fillId="0" borderId="11" xfId="1" applyBorder="1" applyAlignment="1" applyProtection="1">
      <alignment horizontal="center" vertical="top" wrapText="1"/>
    </xf>
    <xf numFmtId="0" fontId="3" fillId="0" borderId="12" xfId="1" applyBorder="1" applyAlignment="1" applyProtection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4" xfId="1" applyBorder="1" applyAlignment="1" applyProtection="1">
      <alignment horizontal="center" vertical="top" wrapText="1"/>
    </xf>
    <xf numFmtId="0" fontId="3" fillId="0" borderId="15" xfId="1" applyBorder="1" applyAlignment="1" applyProtection="1">
      <alignment horizontal="center" vertical="top" wrapText="1"/>
    </xf>
    <xf numFmtId="0" fontId="3" fillId="0" borderId="16" xfId="1" applyBorder="1" applyAlignment="1" applyProtection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0" borderId="9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Alignment="1" applyProtection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workbookViewId="0">
      <selection activeCell="H5" sqref="H5:L6"/>
    </sheetView>
  </sheetViews>
  <sheetFormatPr defaultRowHeight="15"/>
  <cols>
    <col min="1" max="1" width="6" customWidth="1"/>
    <col min="2" max="2" width="10.7109375" customWidth="1"/>
    <col min="18" max="18" width="10.7109375" customWidth="1"/>
  </cols>
  <sheetData>
    <row r="1" spans="1:22" ht="15.75">
      <c r="A1" s="44"/>
    </row>
    <row r="2" spans="1:22" s="112" customFormat="1" ht="15.75">
      <c r="A2" s="146" t="s">
        <v>208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ht="15.75">
      <c r="A3" s="146" t="s">
        <v>209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ht="16.5" thickBot="1">
      <c r="A4" s="44"/>
    </row>
    <row r="5" spans="1:22" ht="15.75" customHeight="1">
      <c r="A5" s="129" t="s">
        <v>39</v>
      </c>
      <c r="B5" s="129" t="s">
        <v>169</v>
      </c>
      <c r="C5" s="132" t="s">
        <v>170</v>
      </c>
      <c r="D5" s="133"/>
      <c r="E5" s="133"/>
      <c r="F5" s="133"/>
      <c r="G5" s="134"/>
      <c r="H5" s="135" t="s">
        <v>171</v>
      </c>
      <c r="I5" s="136"/>
      <c r="J5" s="136"/>
      <c r="K5" s="136"/>
      <c r="L5" s="137"/>
      <c r="M5" s="132" t="s">
        <v>172</v>
      </c>
      <c r="N5" s="133"/>
      <c r="O5" s="133"/>
      <c r="P5" s="133"/>
      <c r="Q5" s="134"/>
      <c r="R5" s="135" t="s">
        <v>173</v>
      </c>
      <c r="S5" s="136"/>
      <c r="T5" s="136"/>
      <c r="U5" s="136"/>
      <c r="V5" s="137"/>
    </row>
    <row r="6" spans="1:22" ht="16.5" customHeight="1" thickBot="1">
      <c r="A6" s="130"/>
      <c r="B6" s="130"/>
      <c r="C6" s="115" t="s">
        <v>174</v>
      </c>
      <c r="D6" s="116"/>
      <c r="E6" s="116"/>
      <c r="F6" s="116"/>
      <c r="G6" s="117"/>
      <c r="H6" s="118"/>
      <c r="I6" s="119"/>
      <c r="J6" s="119"/>
      <c r="K6" s="119"/>
      <c r="L6" s="120"/>
      <c r="M6" s="138"/>
      <c r="N6" s="139"/>
      <c r="O6" s="139"/>
      <c r="P6" s="139"/>
      <c r="Q6" s="140"/>
      <c r="R6" s="118" t="s">
        <v>174</v>
      </c>
      <c r="S6" s="119"/>
      <c r="T6" s="119"/>
      <c r="U6" s="119"/>
      <c r="V6" s="120"/>
    </row>
    <row r="7" spans="1:22" ht="25.5" customHeight="1">
      <c r="A7" s="130"/>
      <c r="B7" s="130"/>
      <c r="C7" s="121" t="s">
        <v>185</v>
      </c>
      <c r="D7" s="121" t="s">
        <v>190</v>
      </c>
      <c r="E7" s="45" t="s">
        <v>175</v>
      </c>
      <c r="F7" s="45" t="s">
        <v>176</v>
      </c>
      <c r="G7" s="121" t="s">
        <v>188</v>
      </c>
      <c r="H7" s="121" t="s">
        <v>185</v>
      </c>
      <c r="I7" s="121" t="s">
        <v>186</v>
      </c>
      <c r="J7" s="45" t="s">
        <v>175</v>
      </c>
      <c r="K7" s="45" t="s">
        <v>176</v>
      </c>
      <c r="L7" s="121" t="s">
        <v>188</v>
      </c>
      <c r="M7" s="121" t="s">
        <v>189</v>
      </c>
      <c r="N7" s="121" t="s">
        <v>190</v>
      </c>
      <c r="O7" s="45" t="s">
        <v>177</v>
      </c>
      <c r="P7" s="45" t="s">
        <v>176</v>
      </c>
      <c r="Q7" s="121" t="s">
        <v>188</v>
      </c>
      <c r="R7" s="121" t="s">
        <v>191</v>
      </c>
      <c r="S7" s="121" t="s">
        <v>186</v>
      </c>
      <c r="T7" s="45" t="s">
        <v>175</v>
      </c>
      <c r="U7" s="45" t="s">
        <v>176</v>
      </c>
      <c r="V7" s="121" t="s">
        <v>188</v>
      </c>
    </row>
    <row r="8" spans="1:22" ht="15.75" customHeight="1" thickBot="1">
      <c r="A8" s="131"/>
      <c r="B8" s="131"/>
      <c r="C8" s="122"/>
      <c r="D8" s="122"/>
      <c r="E8" s="46">
        <v>2021</v>
      </c>
      <c r="F8" s="47" t="s">
        <v>204</v>
      </c>
      <c r="G8" s="122"/>
      <c r="H8" s="122"/>
      <c r="I8" s="122"/>
      <c r="J8" s="46">
        <v>2021</v>
      </c>
      <c r="K8" s="47" t="s">
        <v>187</v>
      </c>
      <c r="L8" s="122"/>
      <c r="M8" s="122"/>
      <c r="N8" s="122"/>
      <c r="O8" s="46" t="s">
        <v>178</v>
      </c>
      <c r="P8" s="47" t="s">
        <v>187</v>
      </c>
      <c r="Q8" s="122"/>
      <c r="R8" s="122"/>
      <c r="S8" s="122"/>
      <c r="T8" s="46">
        <v>2021</v>
      </c>
      <c r="U8" s="47">
        <v>2022</v>
      </c>
      <c r="V8" s="122"/>
    </row>
    <row r="9" spans="1:22" ht="16.5" thickBot="1">
      <c r="A9" s="48">
        <v>1</v>
      </c>
      <c r="B9" s="49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</row>
    <row r="10" spans="1:22" ht="56.25">
      <c r="A10" s="126"/>
      <c r="B10" s="50" t="s">
        <v>179</v>
      </c>
      <c r="C10" s="148"/>
      <c r="D10" s="148"/>
      <c r="E10" s="148"/>
      <c r="F10" s="148"/>
      <c r="G10" s="148"/>
      <c r="H10" s="123">
        <v>1685</v>
      </c>
      <c r="I10" s="63">
        <v>1590</v>
      </c>
      <c r="J10" s="82">
        <v>1770</v>
      </c>
      <c r="K10" s="123">
        <v>2000</v>
      </c>
      <c r="L10" s="123">
        <v>2000</v>
      </c>
      <c r="M10" s="123">
        <v>1615</v>
      </c>
      <c r="N10" s="63">
        <v>1545</v>
      </c>
      <c r="O10" s="63">
        <v>1720</v>
      </c>
      <c r="P10" s="123">
        <v>1950</v>
      </c>
      <c r="Q10" s="123">
        <v>1950</v>
      </c>
      <c r="R10" s="123">
        <v>70</v>
      </c>
      <c r="S10" s="123">
        <v>45</v>
      </c>
      <c r="T10" s="123">
        <v>50</v>
      </c>
      <c r="U10" s="123">
        <v>50</v>
      </c>
      <c r="V10" s="123">
        <v>50</v>
      </c>
    </row>
    <row r="11" spans="1:22" ht="33.75" customHeight="1">
      <c r="A11" s="127"/>
      <c r="B11" s="50" t="s">
        <v>180</v>
      </c>
      <c r="C11" s="149"/>
      <c r="D11" s="149"/>
      <c r="E11" s="149"/>
      <c r="F11" s="149"/>
      <c r="G11" s="149"/>
      <c r="H11" s="124"/>
      <c r="I11" s="64"/>
      <c r="J11" s="83"/>
      <c r="K11" s="124"/>
      <c r="L11" s="124"/>
      <c r="M11" s="124"/>
      <c r="N11" s="64"/>
      <c r="O11" s="64"/>
      <c r="P11" s="124"/>
      <c r="Q11" s="124"/>
      <c r="R11" s="124"/>
      <c r="S11" s="124"/>
      <c r="T11" s="124"/>
      <c r="U11" s="124"/>
      <c r="V11" s="124"/>
    </row>
    <row r="12" spans="1:22" ht="15" customHeight="1">
      <c r="A12" s="127"/>
      <c r="B12" s="50" t="s">
        <v>181</v>
      </c>
      <c r="C12" s="149"/>
      <c r="D12" s="149"/>
      <c r="E12" s="149"/>
      <c r="F12" s="149"/>
      <c r="G12" s="149"/>
      <c r="H12" s="124"/>
      <c r="I12" s="64"/>
      <c r="J12" s="83"/>
      <c r="K12" s="124"/>
      <c r="L12" s="124"/>
      <c r="M12" s="124"/>
      <c r="N12" s="64"/>
      <c r="O12" s="64"/>
      <c r="P12" s="124"/>
      <c r="Q12" s="124"/>
      <c r="R12" s="124"/>
      <c r="S12" s="124"/>
      <c r="T12" s="124"/>
      <c r="U12" s="124"/>
      <c r="V12" s="124"/>
    </row>
    <row r="13" spans="1:22" ht="15.75">
      <c r="A13" s="127"/>
      <c r="B13" s="51"/>
      <c r="C13" s="149"/>
      <c r="D13" s="149"/>
      <c r="E13" s="149"/>
      <c r="F13" s="149"/>
      <c r="G13" s="149"/>
      <c r="H13" s="124"/>
      <c r="I13" s="64"/>
      <c r="J13" s="83"/>
      <c r="K13" s="124"/>
      <c r="L13" s="124"/>
      <c r="M13" s="124"/>
      <c r="N13" s="64"/>
      <c r="O13" s="64"/>
      <c r="P13" s="124"/>
      <c r="Q13" s="124"/>
      <c r="R13" s="124"/>
      <c r="S13" s="124"/>
      <c r="T13" s="124"/>
      <c r="U13" s="124"/>
      <c r="V13" s="124"/>
    </row>
    <row r="14" spans="1:22" ht="15.75">
      <c r="A14" s="127"/>
      <c r="B14" s="51"/>
      <c r="C14" s="149"/>
      <c r="D14" s="149"/>
      <c r="E14" s="149"/>
      <c r="F14" s="149"/>
      <c r="G14" s="149"/>
      <c r="H14" s="124"/>
      <c r="I14" s="64"/>
      <c r="J14" s="83"/>
      <c r="K14" s="124"/>
      <c r="L14" s="124"/>
      <c r="M14" s="124"/>
      <c r="N14" s="64"/>
      <c r="O14" s="64"/>
      <c r="P14" s="124"/>
      <c r="Q14" s="124"/>
      <c r="R14" s="124"/>
      <c r="S14" s="124"/>
      <c r="T14" s="124"/>
      <c r="U14" s="124"/>
      <c r="V14" s="124"/>
    </row>
    <row r="15" spans="1:22" ht="15.75">
      <c r="A15" s="127"/>
      <c r="B15" s="51"/>
      <c r="C15" s="149"/>
      <c r="D15" s="149"/>
      <c r="E15" s="149"/>
      <c r="F15" s="149"/>
      <c r="G15" s="149"/>
      <c r="H15" s="124"/>
      <c r="I15" s="64"/>
      <c r="J15" s="83"/>
      <c r="K15" s="124"/>
      <c r="L15" s="124"/>
      <c r="M15" s="124"/>
      <c r="N15" s="64"/>
      <c r="O15" s="64"/>
      <c r="P15" s="124"/>
      <c r="Q15" s="124"/>
      <c r="R15" s="124"/>
      <c r="S15" s="124"/>
      <c r="T15" s="124"/>
      <c r="U15" s="124"/>
      <c r="V15" s="124"/>
    </row>
    <row r="16" spans="1:22" ht="15.75">
      <c r="A16" s="127"/>
      <c r="B16" s="51"/>
      <c r="C16" s="149"/>
      <c r="D16" s="149"/>
      <c r="E16" s="149"/>
      <c r="F16" s="149"/>
      <c r="G16" s="149"/>
      <c r="H16" s="124"/>
      <c r="I16" s="64"/>
      <c r="J16" s="83"/>
      <c r="K16" s="124"/>
      <c r="L16" s="124"/>
      <c r="M16" s="124"/>
      <c r="N16" s="64"/>
      <c r="O16" s="64"/>
      <c r="P16" s="124"/>
      <c r="Q16" s="124"/>
      <c r="R16" s="124"/>
      <c r="S16" s="124"/>
      <c r="T16" s="124"/>
      <c r="U16" s="124"/>
      <c r="V16" s="124"/>
    </row>
    <row r="17" spans="1:22" ht="15.75">
      <c r="A17" s="127"/>
      <c r="B17" s="51"/>
      <c r="C17" s="149"/>
      <c r="D17" s="149"/>
      <c r="E17" s="149"/>
      <c r="F17" s="149"/>
      <c r="G17" s="149"/>
      <c r="H17" s="124"/>
      <c r="I17" s="64"/>
      <c r="J17" s="83"/>
      <c r="K17" s="124"/>
      <c r="L17" s="124"/>
      <c r="M17" s="124"/>
      <c r="N17" s="64"/>
      <c r="O17" s="64"/>
      <c r="P17" s="124"/>
      <c r="Q17" s="124"/>
      <c r="R17" s="124"/>
      <c r="S17" s="124"/>
      <c r="T17" s="124"/>
      <c r="U17" s="124"/>
      <c r="V17" s="124"/>
    </row>
    <row r="18" spans="1:22" ht="16.5" thickBot="1">
      <c r="A18" s="128"/>
      <c r="B18" s="52"/>
      <c r="C18" s="150"/>
      <c r="D18" s="150"/>
      <c r="E18" s="150"/>
      <c r="F18" s="150"/>
      <c r="G18" s="150"/>
      <c r="H18" s="125"/>
      <c r="I18" s="65"/>
      <c r="J18" s="84"/>
      <c r="K18" s="125"/>
      <c r="L18" s="125"/>
      <c r="M18" s="125"/>
      <c r="N18" s="65"/>
      <c r="O18" s="65"/>
      <c r="P18" s="125"/>
      <c r="Q18" s="125"/>
      <c r="R18" s="125"/>
      <c r="S18" s="125"/>
      <c r="T18" s="125"/>
      <c r="U18" s="125"/>
      <c r="V18" s="125"/>
    </row>
    <row r="19" spans="1:22" ht="33.75">
      <c r="A19" s="126"/>
      <c r="B19" s="50" t="s">
        <v>182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43"/>
      <c r="R19" s="126"/>
      <c r="S19" s="126"/>
      <c r="T19" s="126"/>
      <c r="U19" s="126"/>
      <c r="V19" s="126"/>
    </row>
    <row r="20" spans="1:22" ht="22.5" customHeight="1">
      <c r="A20" s="127"/>
      <c r="B20" s="50" t="s">
        <v>183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44"/>
      <c r="R20" s="127"/>
      <c r="S20" s="127"/>
      <c r="T20" s="127"/>
      <c r="U20" s="127"/>
      <c r="V20" s="127"/>
    </row>
    <row r="21" spans="1:22" ht="15.75" customHeight="1" thickBot="1">
      <c r="A21" s="128"/>
      <c r="B21" s="53" t="s">
        <v>184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45"/>
      <c r="R21" s="128"/>
      <c r="S21" s="128"/>
      <c r="T21" s="128"/>
      <c r="U21" s="128"/>
      <c r="V21" s="128"/>
    </row>
    <row r="22" spans="1:22" ht="16.5" thickBot="1">
      <c r="A22" s="54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ht="16.5" thickBot="1">
      <c r="A23" s="54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ht="16.5" thickBot="1">
      <c r="A24" s="54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16.5" thickBot="1">
      <c r="A25" s="141" t="s">
        <v>20</v>
      </c>
      <c r="B25" s="142"/>
      <c r="C25" s="49" t="s">
        <v>75</v>
      </c>
      <c r="D25" s="49" t="s">
        <v>75</v>
      </c>
      <c r="E25" s="49" t="s">
        <v>75</v>
      </c>
      <c r="F25" s="52"/>
      <c r="G25" s="52"/>
      <c r="H25" s="80">
        <v>1685</v>
      </c>
      <c r="I25" s="80">
        <v>1590</v>
      </c>
      <c r="J25" s="80">
        <v>1770</v>
      </c>
      <c r="K25" s="80">
        <v>2000</v>
      </c>
      <c r="L25" s="80">
        <v>2000</v>
      </c>
      <c r="M25" s="80">
        <v>1615</v>
      </c>
      <c r="N25" s="80">
        <v>1545</v>
      </c>
      <c r="O25" s="80">
        <v>1720</v>
      </c>
      <c r="P25" s="80">
        <v>1950</v>
      </c>
      <c r="Q25" s="80">
        <v>1950</v>
      </c>
      <c r="R25" s="80">
        <v>70</v>
      </c>
      <c r="S25" s="80">
        <v>45</v>
      </c>
      <c r="T25" s="80">
        <v>50</v>
      </c>
      <c r="U25" s="80">
        <v>50</v>
      </c>
      <c r="V25" s="80">
        <v>50</v>
      </c>
    </row>
    <row r="26" spans="1:22" ht="15.75">
      <c r="A26" s="44"/>
    </row>
    <row r="27" spans="1:22" ht="15.75">
      <c r="A27" s="44"/>
    </row>
    <row r="28" spans="1:22" ht="15.75">
      <c r="A28" s="44"/>
    </row>
  </sheetData>
  <mergeCells count="61">
    <mergeCell ref="A2:V2"/>
    <mergeCell ref="A3:V3"/>
    <mergeCell ref="G19:G21"/>
    <mergeCell ref="G10:G18"/>
    <mergeCell ref="U19:U21"/>
    <mergeCell ref="V19:V21"/>
    <mergeCell ref="S19:S21"/>
    <mergeCell ref="T19:T21"/>
    <mergeCell ref="A10:A18"/>
    <mergeCell ref="C10:C18"/>
    <mergeCell ref="D10:D18"/>
    <mergeCell ref="E10:E18"/>
    <mergeCell ref="F10:F18"/>
    <mergeCell ref="V10:V18"/>
    <mergeCell ref="Q10:Q18"/>
    <mergeCell ref="R10:R18"/>
    <mergeCell ref="A25:B25"/>
    <mergeCell ref="O19:O21"/>
    <mergeCell ref="P19:P21"/>
    <mergeCell ref="Q19:Q21"/>
    <mergeCell ref="R19:R21"/>
    <mergeCell ref="I19:I21"/>
    <mergeCell ref="J19:J21"/>
    <mergeCell ref="K19:K21"/>
    <mergeCell ref="L19:L21"/>
    <mergeCell ref="M19:M21"/>
    <mergeCell ref="A19:A21"/>
    <mergeCell ref="C19:C21"/>
    <mergeCell ref="D19:D21"/>
    <mergeCell ref="E19:E21"/>
    <mergeCell ref="F19:F21"/>
    <mergeCell ref="S10:S18"/>
    <mergeCell ref="H19:H21"/>
    <mergeCell ref="P10:P18"/>
    <mergeCell ref="M10:M18"/>
    <mergeCell ref="H10:H18"/>
    <mergeCell ref="K10:K18"/>
    <mergeCell ref="L10:L18"/>
    <mergeCell ref="T10:T18"/>
    <mergeCell ref="U10:U18"/>
    <mergeCell ref="N19:N21"/>
    <mergeCell ref="A5:A8"/>
    <mergeCell ref="B5:B8"/>
    <mergeCell ref="C5:G5"/>
    <mergeCell ref="H5:L6"/>
    <mergeCell ref="M5:Q6"/>
    <mergeCell ref="G7:G8"/>
    <mergeCell ref="H7:H8"/>
    <mergeCell ref="I7:I8"/>
    <mergeCell ref="L7:L8"/>
    <mergeCell ref="Q7:Q8"/>
    <mergeCell ref="M7:M8"/>
    <mergeCell ref="N7:N8"/>
    <mergeCell ref="R5:V5"/>
    <mergeCell ref="C6:G6"/>
    <mergeCell ref="R6:V6"/>
    <mergeCell ref="C7:C8"/>
    <mergeCell ref="D7:D8"/>
    <mergeCell ref="R7:R8"/>
    <mergeCell ref="S7:S8"/>
    <mergeCell ref="V7:V8"/>
  </mergeCells>
  <hyperlinks>
    <hyperlink ref="C5" location="Par342" display="Par342"/>
    <hyperlink ref="M5" location="Par344" display="Par344"/>
  </hyperlink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I55" sqref="I55"/>
    </sheetView>
  </sheetViews>
  <sheetFormatPr defaultRowHeight="15"/>
  <cols>
    <col min="1" max="1" width="45.85546875" customWidth="1"/>
    <col min="2" max="2" width="11.42578125" customWidth="1"/>
    <col min="3" max="3" width="8.7109375" customWidth="1"/>
    <col min="4" max="5" width="8.85546875" customWidth="1"/>
    <col min="6" max="6" width="9.5703125" customWidth="1"/>
    <col min="7" max="7" width="8.5703125" customWidth="1"/>
    <col min="8" max="8" width="10.140625" customWidth="1"/>
    <col min="9" max="9" width="9.140625" customWidth="1"/>
    <col min="10" max="10" width="8.85546875" customWidth="1"/>
  </cols>
  <sheetData>
    <row r="1" spans="1:11" ht="15.75">
      <c r="A1" s="2"/>
      <c r="B1" s="2"/>
      <c r="C1" s="2"/>
      <c r="D1" s="2"/>
      <c r="E1" s="2"/>
      <c r="H1" s="2" t="s">
        <v>0</v>
      </c>
      <c r="I1" s="2"/>
      <c r="K1" s="2"/>
    </row>
    <row r="2" spans="1:11" ht="15.75">
      <c r="A2" s="2"/>
      <c r="B2" s="2"/>
      <c r="C2" s="2"/>
      <c r="D2" s="2"/>
      <c r="E2" s="2"/>
      <c r="H2" s="7" t="s">
        <v>4</v>
      </c>
      <c r="I2" s="2"/>
      <c r="K2" s="8"/>
    </row>
    <row r="3" spans="1:11" ht="15.75">
      <c r="A3" s="2"/>
      <c r="B3" s="2"/>
      <c r="C3" s="2"/>
      <c r="D3" s="2"/>
      <c r="E3" s="2"/>
      <c r="H3" s="2" t="s">
        <v>1</v>
      </c>
      <c r="I3" s="2"/>
      <c r="K3" s="2"/>
    </row>
    <row r="4" spans="1:11" ht="15.75">
      <c r="A4" s="2"/>
      <c r="B4" s="2"/>
      <c r="C4" s="2"/>
      <c r="D4" s="2"/>
      <c r="E4" s="2"/>
      <c r="H4" s="9" t="s">
        <v>2</v>
      </c>
      <c r="I4" s="2"/>
      <c r="K4" s="9"/>
    </row>
    <row r="5" spans="1:11" ht="14.25" customHeight="1">
      <c r="A5" s="2"/>
      <c r="B5" s="2"/>
      <c r="C5" s="2"/>
      <c r="D5" s="2"/>
      <c r="E5" s="2"/>
      <c r="H5" s="2" t="s">
        <v>3</v>
      </c>
      <c r="I5" s="2"/>
      <c r="K5" s="2"/>
    </row>
    <row r="6" spans="1:11" ht="15.75" hidden="1">
      <c r="A6" s="2"/>
      <c r="B6" s="2"/>
      <c r="C6" s="2"/>
      <c r="D6" s="2"/>
      <c r="E6" s="2"/>
      <c r="F6" s="2"/>
      <c r="G6" s="2"/>
      <c r="I6" s="2"/>
      <c r="J6" s="2"/>
      <c r="K6" s="2"/>
    </row>
    <row r="7" spans="1:11" ht="15.75" hidden="1">
      <c r="A7" s="2"/>
      <c r="B7" s="2"/>
      <c r="C7" s="2"/>
      <c r="D7" s="2"/>
      <c r="E7" s="2"/>
      <c r="F7" s="2"/>
      <c r="G7" s="2"/>
      <c r="I7" s="2"/>
      <c r="J7" s="2"/>
      <c r="K7" s="2"/>
    </row>
    <row r="8" spans="1:11" ht="14.25" customHeight="1">
      <c r="A8" s="2"/>
      <c r="B8" s="2" t="s">
        <v>5</v>
      </c>
      <c r="C8" s="2"/>
      <c r="E8" s="2"/>
      <c r="F8" s="2"/>
      <c r="G8" s="2"/>
      <c r="H8" s="2"/>
      <c r="I8" s="2"/>
      <c r="J8" s="169" t="s">
        <v>211</v>
      </c>
      <c r="K8" s="169"/>
    </row>
    <row r="9" spans="1:11" ht="15.75" hidden="1">
      <c r="A9" s="2"/>
      <c r="B9" s="2" t="s">
        <v>6</v>
      </c>
      <c r="C9" s="2"/>
      <c r="E9" s="2"/>
      <c r="F9" s="2"/>
      <c r="G9" s="2"/>
      <c r="H9" s="2"/>
      <c r="I9" s="2"/>
      <c r="J9" s="2"/>
      <c r="K9" s="2"/>
    </row>
    <row r="10" spans="1:11" ht="15.75" hidden="1">
      <c r="A10" s="2"/>
      <c r="B10" s="2"/>
      <c r="C10" s="2"/>
      <c r="E10" s="2"/>
      <c r="F10" s="2"/>
      <c r="G10" s="2"/>
      <c r="H10" s="2"/>
      <c r="I10" s="2"/>
      <c r="J10" s="2"/>
      <c r="K10" s="2"/>
    </row>
    <row r="11" spans="1:11" ht="15.6" customHeight="1">
      <c r="A11" s="154" t="s">
        <v>7</v>
      </c>
      <c r="B11" s="156" t="s">
        <v>192</v>
      </c>
      <c r="C11" s="156" t="s">
        <v>193</v>
      </c>
      <c r="D11" s="154" t="s">
        <v>194</v>
      </c>
      <c r="E11" s="154"/>
      <c r="F11" s="154"/>
      <c r="G11" s="154"/>
      <c r="H11" s="154" t="s">
        <v>26</v>
      </c>
      <c r="I11" s="154"/>
      <c r="J11" s="151" t="s">
        <v>162</v>
      </c>
      <c r="K11" s="151" t="s">
        <v>195</v>
      </c>
    </row>
    <row r="12" spans="1:11" ht="14.45" customHeight="1">
      <c r="A12" s="154"/>
      <c r="B12" s="156"/>
      <c r="C12" s="156"/>
      <c r="D12" s="155" t="s">
        <v>22</v>
      </c>
      <c r="E12" s="155" t="s">
        <v>23</v>
      </c>
      <c r="F12" s="155" t="s">
        <v>24</v>
      </c>
      <c r="G12" s="155" t="s">
        <v>25</v>
      </c>
      <c r="H12" s="155" t="s">
        <v>27</v>
      </c>
      <c r="I12" s="155" t="s">
        <v>28</v>
      </c>
      <c r="J12" s="152"/>
      <c r="K12" s="152"/>
    </row>
    <row r="13" spans="1:11" ht="14.45" customHeight="1">
      <c r="A13" s="154"/>
      <c r="B13" s="156"/>
      <c r="C13" s="156"/>
      <c r="D13" s="155"/>
      <c r="E13" s="155"/>
      <c r="F13" s="155"/>
      <c r="G13" s="155"/>
      <c r="H13" s="155"/>
      <c r="I13" s="155"/>
      <c r="J13" s="152"/>
      <c r="K13" s="152"/>
    </row>
    <row r="14" spans="1:11" ht="82.9" customHeight="1">
      <c r="A14" s="154"/>
      <c r="B14" s="156"/>
      <c r="C14" s="156"/>
      <c r="D14" s="155"/>
      <c r="E14" s="155"/>
      <c r="F14" s="155"/>
      <c r="G14" s="155"/>
      <c r="H14" s="155"/>
      <c r="I14" s="155"/>
      <c r="J14" s="153"/>
      <c r="K14" s="153"/>
    </row>
    <row r="15" spans="1:11" ht="15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10">
        <v>8</v>
      </c>
      <c r="I15" s="10">
        <v>9</v>
      </c>
      <c r="J15" s="4">
        <v>10</v>
      </c>
      <c r="K15" s="4">
        <v>11</v>
      </c>
    </row>
    <row r="16" spans="1:11" ht="31.5">
      <c r="A16" s="6" t="s">
        <v>8</v>
      </c>
      <c r="B16" s="87">
        <f>B54</f>
        <v>1614.9999999999998</v>
      </c>
      <c r="C16" s="86">
        <f>C54</f>
        <v>1544.9999999999998</v>
      </c>
      <c r="D16" s="87">
        <f>D54</f>
        <v>451</v>
      </c>
      <c r="E16" s="87">
        <v>840</v>
      </c>
      <c r="F16" s="86">
        <v>1231</v>
      </c>
      <c r="G16" s="96">
        <f>G54</f>
        <v>1720</v>
      </c>
      <c r="H16" s="87">
        <f>G16/B16*100</f>
        <v>106.50154798761611</v>
      </c>
      <c r="I16" s="87">
        <f>G16/C16*100</f>
        <v>111.32686084142395</v>
      </c>
      <c r="J16" s="87">
        <f>J54</f>
        <v>1950</v>
      </c>
      <c r="K16" s="87">
        <f>K54</f>
        <v>1950</v>
      </c>
    </row>
    <row r="17" spans="1:11" ht="23.25" customHeight="1">
      <c r="A17" s="4" t="s">
        <v>9</v>
      </c>
      <c r="B17" s="97"/>
      <c r="C17" s="97"/>
      <c r="D17" s="97"/>
      <c r="E17" s="97"/>
      <c r="F17" s="98"/>
      <c r="G17" s="98"/>
      <c r="H17" s="97"/>
      <c r="I17" s="97"/>
      <c r="J17" s="97" t="s">
        <v>161</v>
      </c>
      <c r="K17" s="97"/>
    </row>
    <row r="18" spans="1:11" ht="15.75">
      <c r="A18" s="6" t="s">
        <v>10</v>
      </c>
      <c r="B18" s="87">
        <v>937.3</v>
      </c>
      <c r="C18" s="86">
        <v>819.8</v>
      </c>
      <c r="D18" s="87">
        <v>213</v>
      </c>
      <c r="E18" s="87">
        <v>425</v>
      </c>
      <c r="F18" s="86">
        <v>638</v>
      </c>
      <c r="G18" s="96">
        <v>877</v>
      </c>
      <c r="H18" s="87">
        <f>G18/B18*100</f>
        <v>93.566627547210075</v>
      </c>
      <c r="I18" s="87">
        <f t="shared" ref="I18:I24" si="0">G18/C18*100</f>
        <v>106.97731153939986</v>
      </c>
      <c r="J18" s="99">
        <v>877</v>
      </c>
      <c r="K18" s="99">
        <f>J18</f>
        <v>877</v>
      </c>
    </row>
    <row r="19" spans="1:11" ht="15" customHeight="1">
      <c r="A19" s="6" t="s">
        <v>11</v>
      </c>
      <c r="B19" s="87">
        <v>254.5</v>
      </c>
      <c r="C19" s="86">
        <v>238.8</v>
      </c>
      <c r="D19" s="87">
        <v>65</v>
      </c>
      <c r="E19" s="87">
        <v>130</v>
      </c>
      <c r="F19" s="86">
        <v>195</v>
      </c>
      <c r="G19" s="96">
        <v>268</v>
      </c>
      <c r="H19" s="87">
        <f>G19/B19*100</f>
        <v>105.30451866404715</v>
      </c>
      <c r="I19" s="87">
        <f>G19/C19*100</f>
        <v>112.22780569514237</v>
      </c>
      <c r="J19" s="86">
        <v>263</v>
      </c>
      <c r="K19" s="86">
        <v>263</v>
      </c>
    </row>
    <row r="20" spans="1:11" ht="16.5" hidden="1" customHeight="1">
      <c r="A20" s="18" t="s">
        <v>140</v>
      </c>
      <c r="B20" s="97">
        <v>0</v>
      </c>
      <c r="C20" s="98">
        <v>0</v>
      </c>
      <c r="D20" s="87">
        <v>0</v>
      </c>
      <c r="E20" s="87">
        <v>0</v>
      </c>
      <c r="F20" s="86">
        <v>0</v>
      </c>
      <c r="G20" s="96">
        <v>0</v>
      </c>
      <c r="H20" s="87" t="e">
        <f t="shared" ref="H20:H24" si="1">G20/B20*100</f>
        <v>#DIV/0!</v>
      </c>
      <c r="I20" s="87" t="e">
        <f t="shared" si="0"/>
        <v>#DIV/0!</v>
      </c>
      <c r="J20" s="87">
        <v>0</v>
      </c>
      <c r="K20" s="87">
        <v>0</v>
      </c>
    </row>
    <row r="21" spans="1:11" ht="18" hidden="1" customHeight="1">
      <c r="A21" s="6" t="s">
        <v>12</v>
      </c>
      <c r="B21" s="98">
        <v>0</v>
      </c>
      <c r="C21" s="97">
        <v>0</v>
      </c>
      <c r="D21" s="87">
        <v>0</v>
      </c>
      <c r="E21" s="87">
        <v>0</v>
      </c>
      <c r="F21" s="87">
        <v>0</v>
      </c>
      <c r="G21" s="99">
        <v>0</v>
      </c>
      <c r="H21" s="87" t="e">
        <f t="shared" si="1"/>
        <v>#DIV/0!</v>
      </c>
      <c r="I21" s="87" t="e">
        <f t="shared" si="0"/>
        <v>#DIV/0!</v>
      </c>
      <c r="J21" s="87">
        <v>0</v>
      </c>
      <c r="K21" s="87">
        <v>0</v>
      </c>
    </row>
    <row r="22" spans="1:11" ht="14.25" customHeight="1">
      <c r="A22" s="6" t="s">
        <v>13</v>
      </c>
      <c r="B22" s="87">
        <v>16.8</v>
      </c>
      <c r="C22" s="87">
        <v>60.06</v>
      </c>
      <c r="D22" s="87">
        <v>15</v>
      </c>
      <c r="E22" s="87">
        <v>30</v>
      </c>
      <c r="F22" s="87">
        <v>46</v>
      </c>
      <c r="G22" s="99">
        <v>60</v>
      </c>
      <c r="H22" s="87">
        <f t="shared" si="1"/>
        <v>357.14285714285711</v>
      </c>
      <c r="I22" s="87">
        <f t="shared" si="0"/>
        <v>99.900099900099889</v>
      </c>
      <c r="J22" s="87">
        <f>G22</f>
        <v>60</v>
      </c>
      <c r="K22" s="87">
        <f t="shared" ref="K22" si="2">J22</f>
        <v>60</v>
      </c>
    </row>
    <row r="23" spans="1:11" ht="31.5" hidden="1">
      <c r="A23" s="6" t="s">
        <v>14</v>
      </c>
      <c r="B23" s="97">
        <v>0</v>
      </c>
      <c r="C23" s="98">
        <v>0</v>
      </c>
      <c r="D23" s="86">
        <v>0</v>
      </c>
      <c r="E23" s="86">
        <v>0</v>
      </c>
      <c r="F23" s="86">
        <v>0</v>
      </c>
      <c r="G23" s="96">
        <v>0</v>
      </c>
      <c r="H23" s="87" t="e">
        <f t="shared" si="1"/>
        <v>#DIV/0!</v>
      </c>
      <c r="I23" s="87" t="e">
        <f t="shared" si="0"/>
        <v>#DIV/0!</v>
      </c>
      <c r="J23" s="87">
        <v>0</v>
      </c>
      <c r="K23" s="87">
        <v>0</v>
      </c>
    </row>
    <row r="24" spans="1:11" ht="15.75">
      <c r="A24" s="6" t="s">
        <v>15</v>
      </c>
      <c r="B24" s="86">
        <v>49.8</v>
      </c>
      <c r="C24" s="86">
        <v>51.2</v>
      </c>
      <c r="D24" s="86">
        <v>13</v>
      </c>
      <c r="E24" s="86">
        <v>26</v>
      </c>
      <c r="F24" s="86">
        <v>39</v>
      </c>
      <c r="G24" s="96">
        <v>52</v>
      </c>
      <c r="H24" s="87">
        <f t="shared" si="1"/>
        <v>104.41767068273093</v>
      </c>
      <c r="I24" s="87">
        <f t="shared" si="0"/>
        <v>101.5625</v>
      </c>
      <c r="J24" s="87">
        <f>G24</f>
        <v>52</v>
      </c>
      <c r="K24" s="87">
        <f>J24</f>
        <v>52</v>
      </c>
    </row>
    <row r="25" spans="1:11" ht="15.75">
      <c r="A25" s="6" t="s">
        <v>16</v>
      </c>
      <c r="B25" s="91">
        <v>258.10000000000002</v>
      </c>
      <c r="C25" s="88">
        <v>232.3</v>
      </c>
      <c r="D25" s="88">
        <v>87</v>
      </c>
      <c r="E25" s="88">
        <v>115</v>
      </c>
      <c r="F25" s="88">
        <v>143</v>
      </c>
      <c r="G25" s="100">
        <v>240</v>
      </c>
      <c r="H25" s="88">
        <f>G25/B25*100</f>
        <v>92.987214258039501</v>
      </c>
      <c r="I25" s="88">
        <f>G25/C25*100</f>
        <v>103.31467929401634</v>
      </c>
      <c r="J25" s="100">
        <v>240</v>
      </c>
      <c r="K25" s="100">
        <v>240</v>
      </c>
    </row>
    <row r="26" spans="1:11" ht="15.75">
      <c r="A26" s="41" t="s">
        <v>163</v>
      </c>
      <c r="B26" s="88">
        <v>16.3</v>
      </c>
      <c r="C26" s="88">
        <v>15.6</v>
      </c>
      <c r="D26" s="88">
        <v>5</v>
      </c>
      <c r="E26" s="88">
        <v>10</v>
      </c>
      <c r="F26" s="88">
        <v>15</v>
      </c>
      <c r="G26" s="100">
        <v>16</v>
      </c>
      <c r="H26" s="88">
        <f>G26/B26*100</f>
        <v>98.159509202453989</v>
      </c>
      <c r="I26" s="88">
        <f>G26/C26*100</f>
        <v>102.56410256410258</v>
      </c>
      <c r="J26" s="88">
        <f>G26</f>
        <v>16</v>
      </c>
      <c r="K26" s="88">
        <f>J26</f>
        <v>16</v>
      </c>
    </row>
    <row r="27" spans="1:11" ht="15.75">
      <c r="A27" s="6" t="s">
        <v>17</v>
      </c>
      <c r="B27" s="87">
        <v>26.9</v>
      </c>
      <c r="C27" s="87">
        <v>26.9</v>
      </c>
      <c r="D27" s="87">
        <v>8</v>
      </c>
      <c r="E27" s="87">
        <v>16</v>
      </c>
      <c r="F27" s="87">
        <v>24</v>
      </c>
      <c r="G27" s="99">
        <v>28</v>
      </c>
      <c r="H27" s="87">
        <f>G27/B27*100</f>
        <v>104.08921933085502</v>
      </c>
      <c r="I27" s="87">
        <f>G27/C27*100</f>
        <v>104.08921933085502</v>
      </c>
      <c r="J27" s="87">
        <f>G27</f>
        <v>28</v>
      </c>
      <c r="K27" s="87">
        <f>J27</f>
        <v>28</v>
      </c>
    </row>
    <row r="28" spans="1:11" ht="15.75">
      <c r="A28" s="6" t="s">
        <v>18</v>
      </c>
      <c r="B28" s="87">
        <v>0</v>
      </c>
      <c r="C28" s="87">
        <v>0</v>
      </c>
      <c r="D28" s="87">
        <v>0</v>
      </c>
      <c r="E28" s="87">
        <v>0</v>
      </c>
      <c r="F28" s="87">
        <v>0</v>
      </c>
      <c r="G28" s="99">
        <v>0</v>
      </c>
      <c r="H28" s="87">
        <v>0</v>
      </c>
      <c r="I28" s="87">
        <v>0</v>
      </c>
      <c r="J28" s="87">
        <f>G28</f>
        <v>0</v>
      </c>
      <c r="K28" s="87">
        <f>J28</f>
        <v>0</v>
      </c>
    </row>
    <row r="29" spans="1:11" ht="20.25" customHeight="1">
      <c r="A29" s="42" t="s">
        <v>19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11" ht="1.5" hidden="1" customHeight="1">
      <c r="A30" s="6" t="s">
        <v>29</v>
      </c>
      <c r="B30" s="101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 t="e">
        <f>G30/B30*100</f>
        <v>#DIV/0!</v>
      </c>
      <c r="I30" s="97" t="e">
        <f t="shared" ref="I30:I43" si="3">G30/C30*100</f>
        <v>#DIV/0!</v>
      </c>
      <c r="J30" s="97">
        <v>0</v>
      </c>
      <c r="K30" s="97">
        <v>0</v>
      </c>
    </row>
    <row r="31" spans="1:11" ht="15.75" hidden="1">
      <c r="A31" s="23" t="s">
        <v>145</v>
      </c>
      <c r="B31" s="101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 t="e">
        <f>G31/B31*100</f>
        <v>#DIV/0!</v>
      </c>
      <c r="I31" s="97" t="e">
        <f t="shared" si="3"/>
        <v>#DIV/0!</v>
      </c>
      <c r="J31" s="97">
        <v>0</v>
      </c>
      <c r="K31" s="97">
        <v>0</v>
      </c>
    </row>
    <row r="32" spans="1:11" ht="31.5" hidden="1">
      <c r="A32" s="24" t="s">
        <v>146</v>
      </c>
      <c r="B32" s="102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 t="e">
        <f>G32/B32*100</f>
        <v>#DIV/0!</v>
      </c>
      <c r="I32" s="97" t="e">
        <f t="shared" si="3"/>
        <v>#DIV/0!</v>
      </c>
      <c r="J32" s="97">
        <v>0</v>
      </c>
      <c r="K32" s="97">
        <v>0</v>
      </c>
    </row>
    <row r="33" spans="1:11" ht="31.5" hidden="1">
      <c r="A33" s="6" t="s">
        <v>30</v>
      </c>
      <c r="B33" s="101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 t="e">
        <f t="shared" ref="H33:H40" si="4">G33/B33*100</f>
        <v>#DIV/0!</v>
      </c>
      <c r="I33" s="97" t="e">
        <f t="shared" si="3"/>
        <v>#DIV/0!</v>
      </c>
      <c r="J33" s="97">
        <v>0</v>
      </c>
      <c r="K33" s="97">
        <v>0</v>
      </c>
    </row>
    <row r="34" spans="1:11" ht="63" hidden="1">
      <c r="A34" s="24" t="s">
        <v>148</v>
      </c>
      <c r="B34" s="102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 t="e">
        <f>G34/B34*100</f>
        <v>#DIV/0!</v>
      </c>
      <c r="I34" s="97" t="e">
        <f t="shared" si="3"/>
        <v>#DIV/0!</v>
      </c>
      <c r="J34" s="97">
        <v>0</v>
      </c>
      <c r="K34" s="97">
        <v>0</v>
      </c>
    </row>
    <row r="35" spans="1:11" ht="15.75" hidden="1">
      <c r="A35" s="6" t="s">
        <v>31</v>
      </c>
      <c r="B35" s="101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 t="e">
        <f t="shared" si="4"/>
        <v>#DIV/0!</v>
      </c>
      <c r="I35" s="97" t="e">
        <f t="shared" si="3"/>
        <v>#DIV/0!</v>
      </c>
      <c r="J35" s="97">
        <f t="shared" ref="J35" si="5">G35</f>
        <v>0</v>
      </c>
      <c r="K35" s="97">
        <f t="shared" ref="K35" si="6">J35</f>
        <v>0</v>
      </c>
    </row>
    <row r="36" spans="1:11" ht="15.75">
      <c r="A36" s="6" t="s">
        <v>32</v>
      </c>
      <c r="B36" s="94">
        <v>25.5</v>
      </c>
      <c r="C36" s="87">
        <v>27.6</v>
      </c>
      <c r="D36" s="87">
        <v>7</v>
      </c>
      <c r="E36" s="87">
        <v>13</v>
      </c>
      <c r="F36" s="87">
        <v>19</v>
      </c>
      <c r="G36" s="99">
        <v>26</v>
      </c>
      <c r="H36" s="87">
        <f>G36/B36*100</f>
        <v>101.96078431372548</v>
      </c>
      <c r="I36" s="87">
        <f>G36/C36*100</f>
        <v>94.20289855072464</v>
      </c>
      <c r="J36" s="87">
        <v>28</v>
      </c>
      <c r="K36" s="87">
        <v>28</v>
      </c>
    </row>
    <row r="37" spans="1:11" ht="31.5" hidden="1">
      <c r="A37" s="6" t="s">
        <v>33</v>
      </c>
      <c r="B37" s="103">
        <v>0</v>
      </c>
      <c r="C37" s="97">
        <v>0</v>
      </c>
      <c r="D37" s="87">
        <v>0</v>
      </c>
      <c r="E37" s="87">
        <v>0</v>
      </c>
      <c r="F37" s="87">
        <v>0</v>
      </c>
      <c r="G37" s="99">
        <v>0</v>
      </c>
      <c r="H37" s="87" t="e">
        <f t="shared" si="4"/>
        <v>#DIV/0!</v>
      </c>
      <c r="I37" s="87" t="e">
        <f t="shared" si="3"/>
        <v>#DIV/0!</v>
      </c>
      <c r="J37" s="87">
        <v>0</v>
      </c>
      <c r="K37" s="87">
        <v>0</v>
      </c>
    </row>
    <row r="38" spans="1:11" ht="15" hidden="1" customHeight="1">
      <c r="A38" s="20" t="s">
        <v>34</v>
      </c>
      <c r="B38" s="102">
        <v>0</v>
      </c>
      <c r="C38" s="104">
        <v>0</v>
      </c>
      <c r="D38" s="88" t="s">
        <v>69</v>
      </c>
      <c r="E38" s="88" t="s">
        <v>69</v>
      </c>
      <c r="F38" s="88" t="s">
        <v>69</v>
      </c>
      <c r="G38" s="100"/>
      <c r="H38" s="88" t="s">
        <v>69</v>
      </c>
      <c r="I38" s="88" t="s">
        <v>69</v>
      </c>
      <c r="J38" s="88" t="s">
        <v>69</v>
      </c>
      <c r="K38" s="88" t="s">
        <v>69</v>
      </c>
    </row>
    <row r="39" spans="1:11" ht="0.75" hidden="1" customHeight="1">
      <c r="A39" s="25" t="s">
        <v>147</v>
      </c>
      <c r="B39" s="102"/>
      <c r="C39" s="102" t="s">
        <v>69</v>
      </c>
      <c r="D39" s="88" t="s">
        <v>69</v>
      </c>
      <c r="E39" s="88" t="s">
        <v>69</v>
      </c>
      <c r="F39" s="88" t="s">
        <v>69</v>
      </c>
      <c r="G39" s="100" t="s">
        <v>69</v>
      </c>
      <c r="H39" s="88" t="s">
        <v>69</v>
      </c>
      <c r="I39" s="88" t="s">
        <v>69</v>
      </c>
      <c r="J39" s="88" t="s">
        <v>69</v>
      </c>
      <c r="K39" s="88" t="s">
        <v>69</v>
      </c>
    </row>
    <row r="40" spans="1:11" ht="13.5" hidden="1" customHeight="1">
      <c r="A40" s="6" t="s">
        <v>35</v>
      </c>
      <c r="B40" s="103">
        <v>0</v>
      </c>
      <c r="C40" s="97">
        <v>0</v>
      </c>
      <c r="D40" s="87">
        <v>0</v>
      </c>
      <c r="E40" s="87">
        <v>0</v>
      </c>
      <c r="F40" s="87">
        <v>0</v>
      </c>
      <c r="G40" s="99">
        <v>0</v>
      </c>
      <c r="H40" s="87" t="e">
        <f t="shared" si="4"/>
        <v>#DIV/0!</v>
      </c>
      <c r="I40" s="87" t="e">
        <f t="shared" si="3"/>
        <v>#DIV/0!</v>
      </c>
      <c r="J40" s="87">
        <f t="shared" ref="J40:J44" si="7">G40</f>
        <v>0</v>
      </c>
      <c r="K40" s="87">
        <f t="shared" ref="K40:K52" si="8">J40</f>
        <v>0</v>
      </c>
    </row>
    <row r="41" spans="1:11" ht="14.25" customHeight="1">
      <c r="A41" s="41" t="s">
        <v>164</v>
      </c>
      <c r="B41" s="105">
        <v>27.3</v>
      </c>
      <c r="C41" s="87">
        <v>55.74</v>
      </c>
      <c r="D41" s="87">
        <v>25</v>
      </c>
      <c r="E41" s="87">
        <v>50</v>
      </c>
      <c r="F41" s="87">
        <v>75</v>
      </c>
      <c r="G41" s="99">
        <v>103</v>
      </c>
      <c r="H41" s="87">
        <f>G41/B41*100</f>
        <v>377.28937728937728</v>
      </c>
      <c r="I41" s="87">
        <f t="shared" si="3"/>
        <v>184.78650879081448</v>
      </c>
      <c r="J41" s="99">
        <v>336</v>
      </c>
      <c r="K41" s="99">
        <v>336</v>
      </c>
    </row>
    <row r="42" spans="1:11" ht="15.75" hidden="1" customHeight="1">
      <c r="A42" s="28" t="s">
        <v>151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97"/>
      <c r="I42" s="97"/>
      <c r="J42" s="97">
        <v>0</v>
      </c>
      <c r="K42" s="97">
        <v>0</v>
      </c>
    </row>
    <row r="43" spans="1:11" ht="24.75" hidden="1" customHeight="1">
      <c r="A43" s="41"/>
      <c r="B43" s="104">
        <v>0</v>
      </c>
      <c r="C43" s="104">
        <v>4</v>
      </c>
      <c r="D43" s="104">
        <v>0</v>
      </c>
      <c r="E43" s="104">
        <v>0</v>
      </c>
      <c r="F43" s="104">
        <v>0</v>
      </c>
      <c r="G43" s="104">
        <v>0</v>
      </c>
      <c r="H43" s="106"/>
      <c r="I43" s="106">
        <f t="shared" si="3"/>
        <v>0</v>
      </c>
      <c r="J43" s="106">
        <v>0</v>
      </c>
      <c r="K43" s="106">
        <v>0</v>
      </c>
    </row>
    <row r="44" spans="1:11" ht="15.75" hidden="1">
      <c r="A44" s="6" t="s">
        <v>36</v>
      </c>
      <c r="B44" s="101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 t="e">
        <f>G44/B44*100</f>
        <v>#DIV/0!</v>
      </c>
      <c r="I44" s="97" t="e">
        <f t="shared" ref="I44:I50" si="9">G44/C44*100</f>
        <v>#DIV/0!</v>
      </c>
      <c r="J44" s="97">
        <f t="shared" si="7"/>
        <v>0</v>
      </c>
      <c r="K44" s="97">
        <f t="shared" si="8"/>
        <v>0</v>
      </c>
    </row>
    <row r="45" spans="1:11" ht="31.5" hidden="1">
      <c r="A45" s="6" t="s">
        <v>37</v>
      </c>
      <c r="B45" s="103">
        <v>0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 t="e">
        <f>G45/B45*100</f>
        <v>#DIV/0!</v>
      </c>
      <c r="I45" s="97" t="e">
        <f t="shared" si="9"/>
        <v>#DIV/0!</v>
      </c>
      <c r="J45" s="97">
        <v>0</v>
      </c>
      <c r="K45" s="97">
        <v>0</v>
      </c>
    </row>
    <row r="46" spans="1:11" ht="15.75" hidden="1">
      <c r="A46" s="6" t="s">
        <v>38</v>
      </c>
      <c r="B46" s="101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 t="e">
        <f>G46/B46*100</f>
        <v>#DIV/0!</v>
      </c>
      <c r="I46" s="97" t="e">
        <f t="shared" si="9"/>
        <v>#DIV/0!</v>
      </c>
      <c r="J46" s="97">
        <v>0</v>
      </c>
      <c r="K46" s="97">
        <v>0</v>
      </c>
    </row>
    <row r="47" spans="1:11" ht="0.75" hidden="1" customHeight="1">
      <c r="A47" s="37" t="s">
        <v>160</v>
      </c>
      <c r="B47" s="101">
        <v>0</v>
      </c>
      <c r="C47" s="107">
        <v>0</v>
      </c>
      <c r="D47" s="97">
        <v>0</v>
      </c>
      <c r="E47" s="97">
        <v>0</v>
      </c>
      <c r="F47" s="107">
        <v>0</v>
      </c>
      <c r="G47" s="107">
        <v>0</v>
      </c>
      <c r="H47" s="97" t="e">
        <f>G47/B47*100</f>
        <v>#DIV/0!</v>
      </c>
      <c r="I47" s="97" t="e">
        <f t="shared" si="9"/>
        <v>#DIV/0!</v>
      </c>
      <c r="J47" s="97">
        <v>0</v>
      </c>
      <c r="K47" s="97">
        <v>0</v>
      </c>
    </row>
    <row r="48" spans="1:11" ht="16.5" customHeight="1">
      <c r="A48" s="41" t="s">
        <v>165</v>
      </c>
      <c r="B48" s="94">
        <v>2.5</v>
      </c>
      <c r="C48" s="108">
        <v>17</v>
      </c>
      <c r="D48" s="87">
        <v>13</v>
      </c>
      <c r="E48" s="87">
        <v>25</v>
      </c>
      <c r="F48" s="108">
        <v>37.5</v>
      </c>
      <c r="G48" s="109">
        <v>50</v>
      </c>
      <c r="H48" s="87">
        <f>G48/B48*100</f>
        <v>2000</v>
      </c>
      <c r="I48" s="87">
        <f t="shared" si="9"/>
        <v>294.11764705882354</v>
      </c>
      <c r="J48" s="87">
        <f>G48</f>
        <v>50</v>
      </c>
      <c r="K48" s="87">
        <f>J48</f>
        <v>50</v>
      </c>
    </row>
    <row r="49" spans="1:11" ht="1.5" hidden="1" customHeight="1">
      <c r="A49" s="41" t="s">
        <v>141</v>
      </c>
      <c r="B49" s="101">
        <v>0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 t="e">
        <f>F49/B49*100</f>
        <v>#DIV/0!</v>
      </c>
      <c r="I49" s="97" t="e">
        <f t="shared" si="9"/>
        <v>#DIV/0!</v>
      </c>
      <c r="J49" s="97">
        <v>0</v>
      </c>
      <c r="K49" s="97">
        <v>0</v>
      </c>
    </row>
    <row r="50" spans="1:11" ht="15.75" hidden="1">
      <c r="A50" s="36" t="s">
        <v>152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97" t="e">
        <f>F50/B50*100</f>
        <v>#DIV/0!</v>
      </c>
      <c r="I50" s="97" t="e">
        <f t="shared" si="9"/>
        <v>#DIV/0!</v>
      </c>
      <c r="J50" s="97">
        <v>0</v>
      </c>
      <c r="K50" s="97">
        <v>0</v>
      </c>
    </row>
    <row r="51" spans="1:11" ht="14.25" customHeight="1">
      <c r="A51" s="41"/>
      <c r="B51" s="90"/>
      <c r="C51" s="102"/>
      <c r="D51" s="102"/>
      <c r="E51" s="102"/>
      <c r="F51" s="102"/>
      <c r="G51" s="102"/>
      <c r="H51" s="97"/>
      <c r="I51" s="102"/>
      <c r="J51" s="97"/>
      <c r="K51" s="97"/>
    </row>
    <row r="52" spans="1:11" ht="31.5" hidden="1">
      <c r="A52" s="28" t="s">
        <v>153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 t="s">
        <v>69</v>
      </c>
      <c r="I52" s="97" t="e">
        <f>G52/C52*100</f>
        <v>#DIV/0!</v>
      </c>
      <c r="J52" s="97">
        <v>0</v>
      </c>
      <c r="K52" s="97">
        <f t="shared" si="8"/>
        <v>0</v>
      </c>
    </row>
    <row r="53" spans="1:11" ht="15.75">
      <c r="A53" s="62" t="s">
        <v>203</v>
      </c>
      <c r="B53" s="94">
        <f>B36+B41+B48+B51</f>
        <v>55.3</v>
      </c>
      <c r="C53" s="94">
        <f>C36+C41+C48</f>
        <v>100.34</v>
      </c>
      <c r="D53" s="94">
        <f t="shared" ref="D53:G53" si="10">SUM(D30:D52)</f>
        <v>45</v>
      </c>
      <c r="E53" s="94">
        <f t="shared" si="10"/>
        <v>88</v>
      </c>
      <c r="F53" s="94">
        <f t="shared" si="10"/>
        <v>131.5</v>
      </c>
      <c r="G53" s="110">
        <f t="shared" si="10"/>
        <v>179</v>
      </c>
      <c r="H53" s="87">
        <f>G53/B53*100</f>
        <v>323.68896925858957</v>
      </c>
      <c r="I53" s="87">
        <f>G53/C53*100</f>
        <v>178.39346222842337</v>
      </c>
      <c r="J53" s="94">
        <f>SUM(J30:J52)</f>
        <v>414</v>
      </c>
      <c r="K53" s="94">
        <f>SUM(K30:K52)</f>
        <v>414</v>
      </c>
    </row>
    <row r="54" spans="1:11" ht="15.75">
      <c r="A54" s="6" t="s">
        <v>21</v>
      </c>
      <c r="B54" s="94">
        <f>B18+B19+B20+B21+B22+B23+B24+B27+B53+B25+B26+B28</f>
        <v>1614.9999999999998</v>
      </c>
      <c r="C54" s="94">
        <f>C18+C19+C20+C21+C22+C23+C24+C27+C53+C25+C26+C28</f>
        <v>1544.9999999999998</v>
      </c>
      <c r="D54" s="94">
        <f>D18+D19+D20+D21+D22+D23+D24+D27+D53+D25+D26+D28</f>
        <v>451</v>
      </c>
      <c r="E54" s="94">
        <f>E18+E19+E20+E21+E22+E23+E24+E27+E53+E25+E26+E28</f>
        <v>840</v>
      </c>
      <c r="F54" s="94">
        <f>F18+F19+F20+F21+F22+F23+F24+F27+F53+F25+F26+F28</f>
        <v>1231.5</v>
      </c>
      <c r="G54" s="110">
        <f>G18+G19+G20+G21+G22+G23+G24+G27+G53+G25+G26+G28</f>
        <v>1720</v>
      </c>
      <c r="H54" s="87">
        <f>G54/B54*100</f>
        <v>106.50154798761611</v>
      </c>
      <c r="I54" s="87">
        <v>111.33</v>
      </c>
      <c r="J54" s="94">
        <f>J18+J19+J20+J21+J22+J23+J24+J27+J53+J25+J26+J28</f>
        <v>1950</v>
      </c>
      <c r="K54" s="94">
        <f>K18+K19+K20+K21+K22+K23+K24+K27+K53+K25+K26+K28</f>
        <v>1950</v>
      </c>
    </row>
    <row r="55" spans="1:11" ht="15.75">
      <c r="A55" s="146"/>
      <c r="B55" s="146"/>
      <c r="C55" s="146"/>
      <c r="D55" s="146"/>
      <c r="E55" s="146"/>
      <c r="F55" s="146"/>
      <c r="G55" s="146"/>
      <c r="H55" s="2"/>
      <c r="I55" s="2"/>
      <c r="J55" s="29"/>
      <c r="K55" s="29"/>
    </row>
    <row r="56" spans="1:11" ht="15.75">
      <c r="A56" s="146"/>
      <c r="B56" s="146"/>
      <c r="C56" s="146"/>
      <c r="D56" s="146"/>
      <c r="E56" s="146"/>
      <c r="F56" s="146"/>
      <c r="G56" s="146"/>
      <c r="H56" s="2"/>
      <c r="I56" s="2"/>
      <c r="J56" s="29"/>
      <c r="K56" s="29"/>
    </row>
    <row r="57" spans="1:11" ht="15.75">
      <c r="A57" s="146"/>
      <c r="B57" s="146"/>
      <c r="C57" s="146"/>
      <c r="D57" s="146"/>
      <c r="E57" s="146"/>
      <c r="F57" s="146"/>
      <c r="G57" s="146"/>
      <c r="H57" s="2"/>
      <c r="I57" s="2"/>
      <c r="J57" s="2"/>
      <c r="K57" s="2"/>
    </row>
    <row r="58" spans="1:11" ht="15.75">
      <c r="A58" s="146"/>
      <c r="B58" s="146"/>
      <c r="C58" s="146"/>
      <c r="D58" s="146"/>
      <c r="E58" s="146"/>
      <c r="F58" s="146"/>
      <c r="G58" s="146"/>
      <c r="H58" s="2"/>
      <c r="I58" s="2"/>
      <c r="J58" s="2"/>
      <c r="K58" s="2"/>
    </row>
  </sheetData>
  <mergeCells count="16">
    <mergeCell ref="J8:K8"/>
    <mergeCell ref="J11:J14"/>
    <mergeCell ref="K11:K14"/>
    <mergeCell ref="H11:I11"/>
    <mergeCell ref="A55:G56"/>
    <mergeCell ref="A57:G58"/>
    <mergeCell ref="H12:H14"/>
    <mergeCell ref="I12:I14"/>
    <mergeCell ref="C11:C14"/>
    <mergeCell ref="D11:G11"/>
    <mergeCell ref="D12:D14"/>
    <mergeCell ref="E12:E14"/>
    <mergeCell ref="F12:F14"/>
    <mergeCell ref="G12:G14"/>
    <mergeCell ref="B11:B14"/>
    <mergeCell ref="A11:A14"/>
  </mergeCells>
  <pageMargins left="0.70866141732283472" right="0.70866141732283472" top="0.35433070866141736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O24" sqref="O24"/>
    </sheetView>
  </sheetViews>
  <sheetFormatPr defaultRowHeight="15"/>
  <cols>
    <col min="1" max="1" width="6.140625" customWidth="1"/>
    <col min="2" max="2" width="39" customWidth="1"/>
    <col min="3" max="3" width="9.140625" customWidth="1"/>
    <col min="5" max="5" width="8.85546875" customWidth="1"/>
    <col min="6" max="6" width="8.5703125" customWidth="1"/>
    <col min="7" max="7" width="8.7109375" customWidth="1"/>
    <col min="8" max="8" width="9.28515625" customWidth="1"/>
    <col min="9" max="9" width="10.140625" customWidth="1"/>
    <col min="10" max="10" width="9.42578125" customWidth="1"/>
  </cols>
  <sheetData>
    <row r="1" spans="1:12" ht="15.75">
      <c r="B1" s="146" t="s">
        <v>40</v>
      </c>
      <c r="C1" s="146"/>
      <c r="D1" s="146"/>
      <c r="E1" s="146"/>
      <c r="F1" s="146"/>
      <c r="G1" s="146"/>
      <c r="H1" s="146"/>
      <c r="I1" s="146"/>
    </row>
    <row r="2" spans="1:12" ht="30" customHeight="1">
      <c r="A2" s="155" t="s">
        <v>39</v>
      </c>
      <c r="B2" s="155" t="s">
        <v>41</v>
      </c>
      <c r="C2" s="155" t="s">
        <v>198</v>
      </c>
      <c r="D2" s="155" t="s">
        <v>197</v>
      </c>
      <c r="E2" s="155" t="s">
        <v>199</v>
      </c>
      <c r="F2" s="155" t="s">
        <v>42</v>
      </c>
      <c r="G2" s="155"/>
      <c r="H2" s="155"/>
      <c r="I2" s="155" t="s">
        <v>126</v>
      </c>
      <c r="J2" s="155"/>
      <c r="K2" s="157" t="s">
        <v>162</v>
      </c>
      <c r="L2" s="157" t="s">
        <v>195</v>
      </c>
    </row>
    <row r="3" spans="1:12" ht="62.45" customHeight="1">
      <c r="A3" s="155"/>
      <c r="B3" s="155"/>
      <c r="C3" s="155"/>
      <c r="D3" s="155"/>
      <c r="E3" s="155"/>
      <c r="F3" s="5" t="s">
        <v>22</v>
      </c>
      <c r="G3" s="5" t="s">
        <v>23</v>
      </c>
      <c r="H3" s="5" t="s">
        <v>24</v>
      </c>
      <c r="I3" s="10" t="s">
        <v>43</v>
      </c>
      <c r="J3" s="10" t="s">
        <v>44</v>
      </c>
      <c r="K3" s="158"/>
      <c r="L3" s="158"/>
    </row>
    <row r="4" spans="1:12" ht="15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10">
        <v>9</v>
      </c>
      <c r="J4" s="10">
        <v>10</v>
      </c>
      <c r="K4" s="3">
        <v>11</v>
      </c>
      <c r="L4" s="3">
        <v>12</v>
      </c>
    </row>
    <row r="5" spans="1:12" ht="34.15" customHeight="1">
      <c r="A5" s="14" t="s">
        <v>45</v>
      </c>
      <c r="B5" s="15" t="s">
        <v>46</v>
      </c>
      <c r="C5" s="86">
        <v>1685</v>
      </c>
      <c r="D5" s="86">
        <v>1590</v>
      </c>
      <c r="E5" s="86">
        <v>1770</v>
      </c>
      <c r="F5" s="86">
        <v>350</v>
      </c>
      <c r="G5" s="86">
        <v>750</v>
      </c>
      <c r="H5" s="86">
        <v>1281</v>
      </c>
      <c r="I5" s="87">
        <f>E5/C5*100</f>
        <v>105.04451038575668</v>
      </c>
      <c r="J5" s="87">
        <f t="shared" ref="J5:J10" si="0">E5/D5*100</f>
        <v>111.32075471698113</v>
      </c>
      <c r="K5" s="86">
        <v>2000</v>
      </c>
      <c r="L5" s="86">
        <v>2000</v>
      </c>
    </row>
    <row r="6" spans="1:12" ht="35.450000000000003" customHeight="1">
      <c r="A6" s="14" t="s">
        <v>47</v>
      </c>
      <c r="B6" s="15" t="s">
        <v>48</v>
      </c>
      <c r="C6" s="86">
        <v>1685</v>
      </c>
      <c r="D6" s="86">
        <v>1590</v>
      </c>
      <c r="E6" s="86">
        <v>1770</v>
      </c>
      <c r="F6" s="86">
        <v>350</v>
      </c>
      <c r="G6" s="86">
        <v>750</v>
      </c>
      <c r="H6" s="86">
        <v>1281</v>
      </c>
      <c r="I6" s="87">
        <f>E6/C6*100</f>
        <v>105.04451038575668</v>
      </c>
      <c r="J6" s="87">
        <f>E6/D6*100</f>
        <v>111.32075471698113</v>
      </c>
      <c r="K6" s="86">
        <v>2000</v>
      </c>
      <c r="L6" s="86">
        <v>2000</v>
      </c>
    </row>
    <row r="7" spans="1:12" ht="62.45" customHeight="1">
      <c r="A7" s="14" t="s">
        <v>49</v>
      </c>
      <c r="B7" s="27" t="s">
        <v>50</v>
      </c>
      <c r="C7" s="86">
        <v>1615</v>
      </c>
      <c r="D7" s="86">
        <v>1545</v>
      </c>
      <c r="E7" s="86">
        <v>1720</v>
      </c>
      <c r="F7" s="86">
        <v>451</v>
      </c>
      <c r="G7" s="86">
        <v>840</v>
      </c>
      <c r="H7" s="86">
        <v>1231</v>
      </c>
      <c r="I7" s="87">
        <f>E7/C7*100</f>
        <v>106.50154798761611</v>
      </c>
      <c r="J7" s="87">
        <f>E7/D7*100</f>
        <v>111.32686084142395</v>
      </c>
      <c r="K7" s="86">
        <v>1950</v>
      </c>
      <c r="L7" s="86">
        <v>1950</v>
      </c>
    </row>
    <row r="8" spans="1:12" ht="15.6" customHeight="1">
      <c r="A8" s="14" t="s">
        <v>51</v>
      </c>
      <c r="B8" s="15" t="s">
        <v>52</v>
      </c>
      <c r="C8" s="87">
        <f t="shared" ref="C8:D8" si="1">C6-C7</f>
        <v>70</v>
      </c>
      <c r="D8" s="86">
        <f t="shared" si="1"/>
        <v>45</v>
      </c>
      <c r="E8" s="86">
        <f t="shared" ref="E8:G8" si="2">E6-E7</f>
        <v>50</v>
      </c>
      <c r="F8" s="86">
        <f t="shared" si="2"/>
        <v>-101</v>
      </c>
      <c r="G8" s="86">
        <f t="shared" si="2"/>
        <v>-90</v>
      </c>
      <c r="H8" s="87">
        <f>H6-H7</f>
        <v>50</v>
      </c>
      <c r="I8" s="88">
        <f>E8/C8*100</f>
        <v>71.428571428571431</v>
      </c>
      <c r="J8" s="88">
        <f>E8/D8*100</f>
        <v>111.11111111111111</v>
      </c>
      <c r="K8" s="87">
        <f>K6-K7</f>
        <v>50</v>
      </c>
      <c r="L8" s="87">
        <f t="shared" ref="L8" si="3">L6-L7</f>
        <v>50</v>
      </c>
    </row>
    <row r="9" spans="1:12" ht="15.75">
      <c r="A9" s="14" t="s">
        <v>53</v>
      </c>
      <c r="B9" s="15" t="s">
        <v>54</v>
      </c>
      <c r="C9" s="88">
        <f>C8/C7*100</f>
        <v>4.3343653250773997</v>
      </c>
      <c r="D9" s="88">
        <f>D8/D7*100</f>
        <v>2.912621359223301</v>
      </c>
      <c r="E9" s="88">
        <f>E8/E7*100</f>
        <v>2.9069767441860463</v>
      </c>
      <c r="F9" s="88">
        <f t="shared" ref="F9:H9" si="4">F8/F7*100</f>
        <v>-22.394678492239468</v>
      </c>
      <c r="G9" s="88">
        <f>G8/G7*100</f>
        <v>-10.714285714285714</v>
      </c>
      <c r="H9" s="88">
        <f t="shared" si="4"/>
        <v>4.0617384240454912</v>
      </c>
      <c r="I9" s="88">
        <f>E9/C9*100</f>
        <v>67.068106312292358</v>
      </c>
      <c r="J9" s="88">
        <f>E9/D9*100</f>
        <v>99.806201550387584</v>
      </c>
      <c r="K9" s="88">
        <f>K8/K7*100</f>
        <v>2.5641025641025639</v>
      </c>
      <c r="L9" s="88">
        <f>L8/L7*100</f>
        <v>2.5641025641025639</v>
      </c>
    </row>
    <row r="10" spans="1:12" ht="15.75" hidden="1" customHeight="1">
      <c r="A10" s="14" t="s">
        <v>55</v>
      </c>
      <c r="B10" s="15" t="s">
        <v>56</v>
      </c>
      <c r="C10" s="87">
        <v>0</v>
      </c>
      <c r="D10" s="89">
        <v>0</v>
      </c>
      <c r="E10" s="86">
        <v>0</v>
      </c>
      <c r="F10" s="86">
        <v>0</v>
      </c>
      <c r="G10" s="86">
        <v>0</v>
      </c>
      <c r="H10" s="86">
        <v>0</v>
      </c>
      <c r="I10" s="86" t="e">
        <f t="shared" ref="I10:I13" si="5">E10/C10*100</f>
        <v>#DIV/0!</v>
      </c>
      <c r="J10" s="86" t="e">
        <f t="shared" si="0"/>
        <v>#DIV/0!</v>
      </c>
      <c r="K10" s="87">
        <v>0</v>
      </c>
      <c r="L10" s="87">
        <v>0</v>
      </c>
    </row>
    <row r="11" spans="1:12" ht="16.5" hidden="1" customHeight="1">
      <c r="A11" s="17" t="s">
        <v>127</v>
      </c>
      <c r="B11" s="18" t="s">
        <v>128</v>
      </c>
      <c r="C11" s="88" t="s">
        <v>69</v>
      </c>
      <c r="D11" s="90" t="s">
        <v>69</v>
      </c>
      <c r="E11" s="88" t="s">
        <v>69</v>
      </c>
      <c r="F11" s="88" t="s">
        <v>69</v>
      </c>
      <c r="G11" s="88" t="s">
        <v>69</v>
      </c>
      <c r="H11" s="88" t="s">
        <v>69</v>
      </c>
      <c r="I11" s="88" t="s">
        <v>69</v>
      </c>
      <c r="J11" s="88" t="s">
        <v>69</v>
      </c>
      <c r="K11" s="88" t="s">
        <v>69</v>
      </c>
      <c r="L11" s="88" t="s">
        <v>69</v>
      </c>
    </row>
    <row r="12" spans="1:12" ht="15.75" hidden="1" customHeight="1">
      <c r="A12" s="17" t="s">
        <v>129</v>
      </c>
      <c r="B12" s="18" t="s">
        <v>130</v>
      </c>
      <c r="C12" s="91">
        <v>0</v>
      </c>
      <c r="D12" s="89">
        <v>0</v>
      </c>
      <c r="E12" s="86">
        <v>0</v>
      </c>
      <c r="F12" s="91">
        <v>0</v>
      </c>
      <c r="G12" s="91">
        <v>0</v>
      </c>
      <c r="H12" s="86">
        <v>0</v>
      </c>
      <c r="I12" s="87" t="e">
        <f t="shared" si="5"/>
        <v>#DIV/0!</v>
      </c>
      <c r="J12" s="87" t="e">
        <f>E12/D12*100</f>
        <v>#DIV/0!</v>
      </c>
      <c r="K12" s="91">
        <v>0</v>
      </c>
      <c r="L12" s="91">
        <v>0</v>
      </c>
    </row>
    <row r="13" spans="1:12" ht="33" hidden="1" customHeight="1">
      <c r="A13" s="17" t="s">
        <v>131</v>
      </c>
      <c r="B13" s="22" t="s">
        <v>132</v>
      </c>
      <c r="C13" s="88">
        <v>0</v>
      </c>
      <c r="D13" s="89">
        <v>0</v>
      </c>
      <c r="E13" s="86">
        <v>0</v>
      </c>
      <c r="F13" s="91">
        <v>0</v>
      </c>
      <c r="G13" s="91">
        <v>0</v>
      </c>
      <c r="H13" s="86">
        <v>0</v>
      </c>
      <c r="I13" s="87" t="e">
        <f t="shared" si="5"/>
        <v>#DIV/0!</v>
      </c>
      <c r="J13" s="87" t="e">
        <f>E13/D13*100</f>
        <v>#DIV/0!</v>
      </c>
      <c r="K13" s="91">
        <v>0</v>
      </c>
      <c r="L13" s="91">
        <v>0</v>
      </c>
    </row>
    <row r="14" spans="1:12" ht="30.75" hidden="1" customHeight="1">
      <c r="A14" s="17" t="s">
        <v>133</v>
      </c>
      <c r="B14" s="18" t="s">
        <v>134</v>
      </c>
      <c r="C14" s="88">
        <v>0</v>
      </c>
      <c r="D14" s="92">
        <v>0</v>
      </c>
      <c r="E14" s="88" t="s">
        <v>69</v>
      </c>
      <c r="F14" s="88" t="s">
        <v>69</v>
      </c>
      <c r="G14" s="88" t="s">
        <v>69</v>
      </c>
      <c r="H14" s="88" t="s">
        <v>69</v>
      </c>
      <c r="I14" s="88" t="s">
        <v>69</v>
      </c>
      <c r="J14" s="88" t="s">
        <v>69</v>
      </c>
      <c r="K14" s="88" t="s">
        <v>69</v>
      </c>
      <c r="L14" s="88" t="s">
        <v>69</v>
      </c>
    </row>
    <row r="15" spans="1:12" ht="19.5" hidden="1" customHeight="1">
      <c r="A15" s="31" t="s">
        <v>156</v>
      </c>
      <c r="B15" s="33" t="s">
        <v>157</v>
      </c>
      <c r="C15" s="88" t="s">
        <v>69</v>
      </c>
      <c r="D15" s="92">
        <v>0</v>
      </c>
      <c r="E15" s="91" t="s">
        <v>69</v>
      </c>
      <c r="F15" s="91" t="s">
        <v>69</v>
      </c>
      <c r="G15" s="91" t="s">
        <v>69</v>
      </c>
      <c r="H15" s="91" t="s">
        <v>69</v>
      </c>
      <c r="I15" s="88" t="s">
        <v>69</v>
      </c>
      <c r="J15" s="88" t="s">
        <v>69</v>
      </c>
      <c r="K15" s="88" t="s">
        <v>69</v>
      </c>
      <c r="L15" s="88" t="s">
        <v>69</v>
      </c>
    </row>
    <row r="16" spans="1:12" ht="18" hidden="1" customHeight="1">
      <c r="A16" s="14" t="s">
        <v>57</v>
      </c>
      <c r="B16" s="15" t="s">
        <v>58</v>
      </c>
      <c r="C16" s="86">
        <v>0</v>
      </c>
      <c r="D16" s="93">
        <v>0</v>
      </c>
      <c r="E16" s="87">
        <v>0</v>
      </c>
      <c r="F16" s="87">
        <v>0</v>
      </c>
      <c r="G16" s="87">
        <v>0</v>
      </c>
      <c r="H16" s="87">
        <v>0</v>
      </c>
      <c r="I16" s="87" t="e">
        <f>E16/C16*100</f>
        <v>#DIV/0!</v>
      </c>
      <c r="J16" s="87" t="e">
        <f>E16/D16*100</f>
        <v>#DIV/0!</v>
      </c>
      <c r="K16" s="87" t="str">
        <f>K19</f>
        <v xml:space="preserve">     –</v>
      </c>
      <c r="L16" s="87" t="str">
        <f>L19</f>
        <v xml:space="preserve">     –</v>
      </c>
    </row>
    <row r="17" spans="1:12" ht="36.75" hidden="1" customHeight="1">
      <c r="A17" s="32" t="s">
        <v>135</v>
      </c>
      <c r="B17" s="18" t="s">
        <v>134</v>
      </c>
      <c r="C17" s="91"/>
      <c r="D17" s="90"/>
      <c r="E17" s="88" t="s">
        <v>69</v>
      </c>
      <c r="F17" s="88" t="s">
        <v>69</v>
      </c>
      <c r="G17" s="88" t="s">
        <v>69</v>
      </c>
      <c r="H17" s="88" t="s">
        <v>69</v>
      </c>
      <c r="I17" s="88" t="s">
        <v>69</v>
      </c>
      <c r="J17" s="88" t="s">
        <v>69</v>
      </c>
      <c r="K17" s="88" t="s">
        <v>69</v>
      </c>
      <c r="L17" s="88" t="s">
        <v>69</v>
      </c>
    </row>
    <row r="18" spans="1:12" ht="44.25" hidden="1" customHeight="1">
      <c r="A18" s="32" t="s">
        <v>136</v>
      </c>
      <c r="B18" s="18" t="s">
        <v>138</v>
      </c>
      <c r="C18" s="88">
        <v>0</v>
      </c>
      <c r="D18" s="90" t="s">
        <v>69</v>
      </c>
      <c r="E18" s="88" t="s">
        <v>69</v>
      </c>
      <c r="F18" s="88" t="s">
        <v>69</v>
      </c>
      <c r="G18" s="88" t="s">
        <v>69</v>
      </c>
      <c r="H18" s="88" t="s">
        <v>69</v>
      </c>
      <c r="I18" s="88" t="s">
        <v>69</v>
      </c>
      <c r="J18" s="88" t="s">
        <v>69</v>
      </c>
      <c r="K18" s="88" t="s">
        <v>69</v>
      </c>
      <c r="L18" s="88" t="s">
        <v>69</v>
      </c>
    </row>
    <row r="19" spans="1:12" ht="30" hidden="1" customHeight="1">
      <c r="A19" s="32" t="s">
        <v>137</v>
      </c>
      <c r="B19" s="18" t="s">
        <v>139</v>
      </c>
      <c r="C19" s="88">
        <v>0</v>
      </c>
      <c r="D19" s="90">
        <v>0</v>
      </c>
      <c r="E19" s="88">
        <v>0</v>
      </c>
      <c r="F19" s="88">
        <v>0</v>
      </c>
      <c r="G19" s="88">
        <v>0</v>
      </c>
      <c r="H19" s="88">
        <v>0</v>
      </c>
      <c r="I19" s="87" t="e">
        <f t="shared" ref="I19:I20" si="6">E19/C19*100</f>
        <v>#DIV/0!</v>
      </c>
      <c r="J19" s="87" t="e">
        <f t="shared" ref="J19:J25" si="7">E19/D19*100</f>
        <v>#DIV/0!</v>
      </c>
      <c r="K19" s="88" t="s">
        <v>69</v>
      </c>
      <c r="L19" s="88" t="s">
        <v>69</v>
      </c>
    </row>
    <row r="20" spans="1:12" ht="18.75" hidden="1" customHeight="1">
      <c r="A20" s="40" t="s">
        <v>158</v>
      </c>
      <c r="B20" s="35" t="s">
        <v>159</v>
      </c>
      <c r="C20" s="88">
        <v>0</v>
      </c>
      <c r="D20" s="90">
        <v>0</v>
      </c>
      <c r="E20" s="88">
        <v>0</v>
      </c>
      <c r="F20" s="88">
        <v>0</v>
      </c>
      <c r="G20" s="88">
        <v>0</v>
      </c>
      <c r="H20" s="88">
        <v>0</v>
      </c>
      <c r="I20" s="87" t="e">
        <f t="shared" si="6"/>
        <v>#DIV/0!</v>
      </c>
      <c r="J20" s="87" t="e">
        <f t="shared" si="7"/>
        <v>#DIV/0!</v>
      </c>
      <c r="K20" s="88" t="s">
        <v>69</v>
      </c>
      <c r="L20" s="88" t="s">
        <v>69</v>
      </c>
    </row>
    <row r="21" spans="1:12" ht="16.899999999999999" customHeight="1">
      <c r="A21" s="14" t="s">
        <v>59</v>
      </c>
      <c r="B21" s="15" t="s">
        <v>60</v>
      </c>
      <c r="C21" s="87">
        <f t="shared" ref="C21" si="8">C8+C10-C16</f>
        <v>70</v>
      </c>
      <c r="D21" s="86">
        <f>(D5+D10)-(D7+D16)</f>
        <v>45</v>
      </c>
      <c r="E21" s="86">
        <f>(E5+E10)-(E7+E16)</f>
        <v>50</v>
      </c>
      <c r="F21" s="87">
        <v>12.5</v>
      </c>
      <c r="G21" s="87">
        <v>25</v>
      </c>
      <c r="H21" s="87">
        <v>37.5</v>
      </c>
      <c r="I21" s="88">
        <f>E21/C21*100</f>
        <v>71.428571428571431</v>
      </c>
      <c r="J21" s="88">
        <f t="shared" si="7"/>
        <v>111.11111111111111</v>
      </c>
      <c r="K21" s="87">
        <f>(K5+K10)-K7</f>
        <v>50</v>
      </c>
      <c r="L21" s="87">
        <f>(L5+L10)-L7</f>
        <v>50</v>
      </c>
    </row>
    <row r="22" spans="1:12" ht="31.9" customHeight="1">
      <c r="A22" s="14" t="s">
        <v>61</v>
      </c>
      <c r="B22" s="27" t="s">
        <v>62</v>
      </c>
      <c r="C22" s="87">
        <v>43</v>
      </c>
      <c r="D22" s="86">
        <v>10.8</v>
      </c>
      <c r="E22" s="86">
        <v>7.5</v>
      </c>
      <c r="F22" s="86">
        <v>1.8</v>
      </c>
      <c r="G22" s="86">
        <v>3.6</v>
      </c>
      <c r="H22" s="86">
        <v>5.4</v>
      </c>
      <c r="I22" s="86">
        <f>E22/C22*100</f>
        <v>17.441860465116278</v>
      </c>
      <c r="J22" s="86">
        <f t="shared" si="7"/>
        <v>69.444444444444443</v>
      </c>
      <c r="K22" s="87">
        <f>K21*15/100</f>
        <v>7.5</v>
      </c>
      <c r="L22" s="87">
        <f>L21*15/100</f>
        <v>7.5</v>
      </c>
    </row>
    <row r="23" spans="1:12" ht="61.9" customHeight="1">
      <c r="A23" s="14" t="s">
        <v>63</v>
      </c>
      <c r="B23" s="15" t="s">
        <v>64</v>
      </c>
      <c r="C23" s="87">
        <f t="shared" ref="C23" si="9">C21-C22</f>
        <v>27</v>
      </c>
      <c r="D23" s="86">
        <f>D21-D22</f>
        <v>34.200000000000003</v>
      </c>
      <c r="E23" s="86">
        <f t="shared" ref="E23:G23" si="10">E21-E22</f>
        <v>42.5</v>
      </c>
      <c r="F23" s="87">
        <f>F21-F22</f>
        <v>10.7</v>
      </c>
      <c r="G23" s="87">
        <f t="shared" si="10"/>
        <v>21.4</v>
      </c>
      <c r="H23" s="86">
        <f>H21-H22</f>
        <v>32.1</v>
      </c>
      <c r="I23" s="86">
        <f>E23/C23*100</f>
        <v>157.40740740740742</v>
      </c>
      <c r="J23" s="86">
        <f t="shared" si="7"/>
        <v>124.2690058479532</v>
      </c>
      <c r="K23" s="87">
        <f>K21-K22</f>
        <v>42.5</v>
      </c>
      <c r="L23" s="87">
        <f>L21-L22</f>
        <v>42.5</v>
      </c>
    </row>
    <row r="24" spans="1:12" ht="15.75">
      <c r="A24" s="14" t="s">
        <v>65</v>
      </c>
      <c r="B24" s="15" t="s">
        <v>66</v>
      </c>
      <c r="C24" s="87">
        <f>C23/C7*100</f>
        <v>1.6718266253869969</v>
      </c>
      <c r="D24" s="87">
        <f>D23/D7*100</f>
        <v>2.2135922330097091</v>
      </c>
      <c r="E24" s="87">
        <f>E23/E7*100</f>
        <v>2.4709302325581395</v>
      </c>
      <c r="F24" s="87">
        <f t="shared" ref="F24:H24" si="11">F23/F7*100</f>
        <v>2.3725055432372506</v>
      </c>
      <c r="G24" s="87">
        <f t="shared" si="11"/>
        <v>2.5476190476190474</v>
      </c>
      <c r="H24" s="87">
        <f t="shared" si="11"/>
        <v>2.607636068237206</v>
      </c>
      <c r="I24" s="86">
        <f>E24/C24*100</f>
        <v>147.79823428079243</v>
      </c>
      <c r="J24" s="86">
        <f t="shared" si="7"/>
        <v>111.625356997144</v>
      </c>
      <c r="K24" s="87">
        <f>K23/K7*100</f>
        <v>2.1794871794871793</v>
      </c>
      <c r="L24" s="87">
        <f>L23/L7*100</f>
        <v>2.1794871794871793</v>
      </c>
    </row>
    <row r="25" spans="1:12" ht="31.15" customHeight="1">
      <c r="A25" s="14" t="s">
        <v>67</v>
      </c>
      <c r="B25" s="15" t="s">
        <v>68</v>
      </c>
      <c r="C25" s="87">
        <f>C23*10/100</f>
        <v>2.7</v>
      </c>
      <c r="D25" s="87">
        <f>D23*10/100</f>
        <v>3.42</v>
      </c>
      <c r="E25" s="87">
        <f>E23*10/100</f>
        <v>4.25</v>
      </c>
      <c r="F25" s="94" t="s">
        <v>75</v>
      </c>
      <c r="G25" s="94" t="s">
        <v>75</v>
      </c>
      <c r="H25" s="94" t="s">
        <v>75</v>
      </c>
      <c r="I25" s="86">
        <f>E25/C25*100</f>
        <v>157.40740740740739</v>
      </c>
      <c r="J25" s="86">
        <f t="shared" si="7"/>
        <v>124.26900584795322</v>
      </c>
      <c r="K25" s="95">
        <f>K23*10/100</f>
        <v>4.25</v>
      </c>
      <c r="L25" s="95">
        <f>L23*10/100</f>
        <v>4.25</v>
      </c>
    </row>
    <row r="26" spans="1:12">
      <c r="B26" s="162" t="s">
        <v>144</v>
      </c>
      <c r="C26" s="162"/>
      <c r="D26" s="162"/>
      <c r="E26" s="162"/>
      <c r="F26" s="162"/>
      <c r="G26" s="162"/>
      <c r="H26" s="162"/>
      <c r="I26" s="162"/>
      <c r="J26" s="162"/>
    </row>
    <row r="27" spans="1:12">
      <c r="B27" s="159" t="s">
        <v>70</v>
      </c>
      <c r="C27" s="159"/>
      <c r="D27" s="159"/>
      <c r="E27" s="159"/>
      <c r="F27" s="159"/>
      <c r="G27" s="159"/>
      <c r="H27" s="159"/>
      <c r="I27" s="159"/>
      <c r="J27" s="159"/>
    </row>
    <row r="28" spans="1:12">
      <c r="B28" s="159" t="s">
        <v>71</v>
      </c>
      <c r="C28" s="159"/>
      <c r="D28" s="159"/>
      <c r="E28" s="159"/>
      <c r="F28" s="159"/>
      <c r="G28" s="159"/>
      <c r="H28" s="159"/>
      <c r="I28" s="159"/>
      <c r="J28" s="159"/>
    </row>
    <row r="29" spans="1:12">
      <c r="B29" s="161" t="s">
        <v>149</v>
      </c>
      <c r="C29" s="161"/>
      <c r="D29" s="161"/>
      <c r="E29" s="161"/>
      <c r="F29" s="161"/>
      <c r="G29" s="161"/>
      <c r="H29" s="161"/>
      <c r="I29" s="161"/>
      <c r="J29" s="161"/>
    </row>
    <row r="30" spans="1:12">
      <c r="B30" s="1" t="s">
        <v>72</v>
      </c>
    </row>
    <row r="31" spans="1:12">
      <c r="B31" s="159" t="s">
        <v>73</v>
      </c>
      <c r="C31" s="159"/>
      <c r="D31" s="159"/>
      <c r="E31" s="159"/>
      <c r="F31" s="159"/>
      <c r="G31" s="159"/>
      <c r="H31" s="159"/>
      <c r="I31" s="159"/>
      <c r="J31" s="159"/>
    </row>
    <row r="32" spans="1:12">
      <c r="B32" s="160" t="s">
        <v>74</v>
      </c>
      <c r="C32" s="160"/>
      <c r="D32" s="160"/>
      <c r="E32" s="160"/>
      <c r="F32" s="160"/>
      <c r="G32" s="160"/>
      <c r="H32" s="160"/>
      <c r="I32" s="160"/>
    </row>
    <row r="33" spans="2:9">
      <c r="B33" s="161" t="s">
        <v>150</v>
      </c>
      <c r="C33" s="161"/>
      <c r="D33" s="161"/>
      <c r="E33" s="161"/>
      <c r="F33" s="161"/>
      <c r="G33" s="161"/>
      <c r="H33" s="161"/>
      <c r="I33" s="161"/>
    </row>
  </sheetData>
  <mergeCells count="17">
    <mergeCell ref="K2:K3"/>
    <mergeCell ref="L2:L3"/>
    <mergeCell ref="B31:J31"/>
    <mergeCell ref="B32:I32"/>
    <mergeCell ref="B33:I33"/>
    <mergeCell ref="F2:H2"/>
    <mergeCell ref="I2:J2"/>
    <mergeCell ref="B26:J26"/>
    <mergeCell ref="B27:J27"/>
    <mergeCell ref="B28:J28"/>
    <mergeCell ref="B29:J29"/>
    <mergeCell ref="B1:I1"/>
    <mergeCell ref="A2:A3"/>
    <mergeCell ref="B2:B3"/>
    <mergeCell ref="C2:C3"/>
    <mergeCell ref="D2:D3"/>
    <mergeCell ref="E2:E3"/>
  </mergeCells>
  <hyperlinks>
    <hyperlink ref="B33" location="Par710" display="Par710"/>
    <hyperlink ref="B29" location="Par561" display="Par561"/>
    <hyperlink ref="B22" location="'1.3'!A1" display="Налоги и иные обязательные платежи, тыс. руб. ***"/>
    <hyperlink ref="B7" location="'прил 1.2'!A1" display="Себестоимость проданных товаров, продукции, работ, услуг **, тыс. руб. (с учетом административно-управленческих и коммерческих расходов)"/>
    <hyperlink ref="B29:J29" location="'прил 1.2'!A1" display="финансово-хозяйственной  деятельности по форме согласно приложению N 1.2 к"/>
    <hyperlink ref="B33:I33" location="'1.3'!A1" display="по кварталам по форме согласно приложению N 1.3 к плану"/>
  </hyperlinks>
  <pageMargins left="0.70866141732283472" right="0.70866141732283472" top="0.35433070866141736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>
      <selection activeCell="O12" sqref="O12"/>
    </sheetView>
  </sheetViews>
  <sheetFormatPr defaultRowHeight="15"/>
  <cols>
    <col min="2" max="2" width="35.5703125" customWidth="1"/>
    <col min="5" max="5" width="9" bestFit="1" customWidth="1"/>
    <col min="9" max="9" width="8.7109375" customWidth="1"/>
    <col min="10" max="10" width="9" customWidth="1"/>
    <col min="11" max="11" width="9" bestFit="1" customWidth="1"/>
  </cols>
  <sheetData>
    <row r="1" spans="1:12" ht="15.75">
      <c r="A1" s="146" t="s">
        <v>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3" spans="1:12" ht="33.6" customHeight="1">
      <c r="A3" s="155" t="s">
        <v>39</v>
      </c>
      <c r="B3" s="155" t="s">
        <v>77</v>
      </c>
      <c r="C3" s="155" t="s">
        <v>196</v>
      </c>
      <c r="D3" s="155" t="s">
        <v>197</v>
      </c>
      <c r="E3" s="155" t="s">
        <v>194</v>
      </c>
      <c r="F3" s="154" t="s">
        <v>42</v>
      </c>
      <c r="G3" s="154"/>
      <c r="H3" s="154"/>
      <c r="I3" s="166" t="s">
        <v>126</v>
      </c>
      <c r="J3" s="167"/>
      <c r="K3" s="163" t="s">
        <v>162</v>
      </c>
      <c r="L3" s="163" t="s">
        <v>195</v>
      </c>
    </row>
    <row r="4" spans="1:12" ht="47.25">
      <c r="A4" s="155"/>
      <c r="B4" s="155"/>
      <c r="C4" s="155"/>
      <c r="D4" s="155"/>
      <c r="E4" s="155"/>
      <c r="F4" s="5" t="s">
        <v>22</v>
      </c>
      <c r="G4" s="5" t="s">
        <v>23</v>
      </c>
      <c r="H4" s="5" t="s">
        <v>24</v>
      </c>
      <c r="I4" s="10" t="s">
        <v>43</v>
      </c>
      <c r="J4" s="10" t="s">
        <v>44</v>
      </c>
      <c r="K4" s="164"/>
      <c r="L4" s="164"/>
    </row>
    <row r="5" spans="1:12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10">
        <v>9</v>
      </c>
      <c r="J5" s="10">
        <v>10</v>
      </c>
      <c r="K5" s="3">
        <v>11</v>
      </c>
      <c r="L5" s="3">
        <v>12</v>
      </c>
    </row>
    <row r="6" spans="1:12" ht="31.9" customHeight="1">
      <c r="A6" s="5" t="s">
        <v>78</v>
      </c>
      <c r="B6" s="6" t="s">
        <v>79</v>
      </c>
      <c r="C6" s="66">
        <v>3.9</v>
      </c>
      <c r="D6" s="66">
        <v>3.98</v>
      </c>
      <c r="E6" s="66">
        <v>4.1500000000000004</v>
      </c>
      <c r="F6" s="67">
        <v>4.1500000000000004</v>
      </c>
      <c r="G6" s="66">
        <v>4.1500000000000004</v>
      </c>
      <c r="H6" s="66">
        <v>4.1500000000000004</v>
      </c>
      <c r="I6" s="81">
        <f>E6/C6*100</f>
        <v>106.41025641025644</v>
      </c>
      <c r="J6" s="81">
        <f>E6/D6*100</f>
        <v>104.27135678391961</v>
      </c>
      <c r="K6" s="67">
        <v>4.1500000000000004</v>
      </c>
      <c r="L6" s="67">
        <v>4.1500000000000004</v>
      </c>
    </row>
    <row r="7" spans="1:12" ht="16.899999999999999" customHeight="1">
      <c r="A7" s="6"/>
      <c r="B7" s="6" t="s">
        <v>9</v>
      </c>
      <c r="C7" s="3"/>
      <c r="D7" s="34"/>
      <c r="E7" s="34"/>
      <c r="F7" s="16"/>
      <c r="G7" s="16"/>
      <c r="H7" s="34"/>
      <c r="I7" s="39"/>
      <c r="J7" s="39"/>
      <c r="K7" s="16"/>
      <c r="L7" s="16"/>
    </row>
    <row r="8" spans="1:12" ht="32.450000000000003" customHeight="1">
      <c r="A8" s="6"/>
      <c r="B8" s="6" t="s">
        <v>80</v>
      </c>
      <c r="C8" s="66">
        <v>2</v>
      </c>
      <c r="D8" s="66">
        <v>2</v>
      </c>
      <c r="E8" s="66">
        <v>2</v>
      </c>
      <c r="F8" s="66">
        <v>2</v>
      </c>
      <c r="G8" s="66">
        <v>2</v>
      </c>
      <c r="H8" s="66">
        <v>2</v>
      </c>
      <c r="I8" s="81">
        <f>E8/C8*100</f>
        <v>100</v>
      </c>
      <c r="J8" s="81">
        <f>E8/D8*100</f>
        <v>100</v>
      </c>
      <c r="K8" s="67">
        <v>2</v>
      </c>
      <c r="L8" s="67">
        <v>2</v>
      </c>
    </row>
    <row r="9" spans="1:12" ht="22.15" customHeight="1">
      <c r="A9" s="5" t="s">
        <v>81</v>
      </c>
      <c r="B9" s="6" t="s">
        <v>82</v>
      </c>
      <c r="C9" s="67">
        <f>C13+C11+C12</f>
        <v>937319</v>
      </c>
      <c r="D9" s="66">
        <f>D11+D12+D13+Q17</f>
        <v>819814</v>
      </c>
      <c r="E9" s="66">
        <f>E11+E13</f>
        <v>876840</v>
      </c>
      <c r="F9" s="66">
        <f>F11+F13</f>
        <v>219000</v>
      </c>
      <c r="G9" s="66">
        <f>G11+G13</f>
        <v>506500</v>
      </c>
      <c r="H9" s="66">
        <f>H11+H13</f>
        <v>686700</v>
      </c>
      <c r="I9" s="81">
        <f>E9/C9*100</f>
        <v>93.547660935071193</v>
      </c>
      <c r="J9" s="81">
        <f>E9/D9*100</f>
        <v>106.955968061048</v>
      </c>
      <c r="K9" s="66">
        <f>K11+K13</f>
        <v>876840</v>
      </c>
      <c r="L9" s="66">
        <f>L11+L13</f>
        <v>876840</v>
      </c>
    </row>
    <row r="10" spans="1:12" ht="18.600000000000001" customHeight="1">
      <c r="A10" s="6"/>
      <c r="B10" s="6" t="s">
        <v>9</v>
      </c>
      <c r="C10" s="16"/>
      <c r="D10" s="34"/>
      <c r="E10" s="34"/>
      <c r="F10" s="16"/>
      <c r="G10" s="16"/>
      <c r="H10" s="16"/>
      <c r="I10" s="26"/>
      <c r="J10" s="26"/>
      <c r="K10" s="16"/>
      <c r="L10" s="16"/>
    </row>
    <row r="11" spans="1:12" ht="35.450000000000003" customHeight="1">
      <c r="A11" s="6"/>
      <c r="B11" s="6" t="s">
        <v>83</v>
      </c>
      <c r="C11" s="67">
        <v>696439</v>
      </c>
      <c r="D11" s="66">
        <v>719784</v>
      </c>
      <c r="E11" s="66">
        <v>741840</v>
      </c>
      <c r="F11" s="67">
        <v>219000</v>
      </c>
      <c r="G11" s="67">
        <v>439000</v>
      </c>
      <c r="H11" s="66">
        <v>551700</v>
      </c>
      <c r="I11" s="68">
        <f>E11/C11*100</f>
        <v>106.51902033056734</v>
      </c>
      <c r="J11" s="68">
        <f>E11/D11*100</f>
        <v>103.06425260911607</v>
      </c>
      <c r="K11" s="67">
        <f>E11</f>
        <v>741840</v>
      </c>
      <c r="L11" s="67">
        <f>K11</f>
        <v>741840</v>
      </c>
    </row>
    <row r="12" spans="1:12" ht="35.450000000000003" customHeight="1">
      <c r="A12" s="41"/>
      <c r="B12" s="41" t="s">
        <v>168</v>
      </c>
      <c r="C12" s="67">
        <v>105460</v>
      </c>
      <c r="D12" s="66">
        <v>16330</v>
      </c>
      <c r="E12" s="34"/>
      <c r="F12" s="16"/>
      <c r="G12" s="16"/>
      <c r="H12" s="34"/>
      <c r="I12" s="26"/>
      <c r="J12" s="26"/>
      <c r="K12" s="16"/>
      <c r="L12" s="16"/>
    </row>
    <row r="13" spans="1:12" ht="17.45" customHeight="1">
      <c r="A13" s="6"/>
      <c r="B13" s="6" t="s">
        <v>84</v>
      </c>
      <c r="C13" s="67">
        <v>135420</v>
      </c>
      <c r="D13" s="66">
        <v>83700</v>
      </c>
      <c r="E13" s="66">
        <v>135000</v>
      </c>
      <c r="F13" s="66">
        <v>0</v>
      </c>
      <c r="G13" s="66">
        <v>67500</v>
      </c>
      <c r="H13" s="66">
        <v>135000</v>
      </c>
      <c r="I13" s="68">
        <f>E13/C13*100</f>
        <v>99.68985378821445</v>
      </c>
      <c r="J13" s="68">
        <f>E13/D13*100</f>
        <v>161.29032258064515</v>
      </c>
      <c r="K13" s="66">
        <f>E13</f>
        <v>135000</v>
      </c>
      <c r="L13" s="66">
        <f>K13</f>
        <v>135000</v>
      </c>
    </row>
    <row r="14" spans="1:12" ht="37.9" customHeight="1">
      <c r="A14" s="5" t="s">
        <v>85</v>
      </c>
      <c r="B14" s="6" t="s">
        <v>86</v>
      </c>
      <c r="C14" s="68">
        <f>C9/C6/12</f>
        <v>20028.183760683762</v>
      </c>
      <c r="D14" s="68">
        <f>D9/D6/12</f>
        <v>17165.28475711893</v>
      </c>
      <c r="E14" s="68">
        <f>E9/E6/12</f>
        <v>17607.22891566265</v>
      </c>
      <c r="F14" s="68">
        <f>F9/F6/3</f>
        <v>17590.361445783132</v>
      </c>
      <c r="G14" s="68">
        <f>G9/G6/6</f>
        <v>20341.365461847388</v>
      </c>
      <c r="H14" s="68">
        <f>H9/H6/9</f>
        <v>18385.542168674696</v>
      </c>
      <c r="I14" s="68">
        <f>E14/C14*100</f>
        <v>87.912259673922321</v>
      </c>
      <c r="J14" s="68">
        <f>E14/D14*100</f>
        <v>102.57463924890867</v>
      </c>
      <c r="K14" s="68">
        <f>K9/K6/12</f>
        <v>17607.22891566265</v>
      </c>
      <c r="L14" s="68">
        <f>L9/L6/12</f>
        <v>17607.22891566265</v>
      </c>
    </row>
    <row r="15" spans="1:12" ht="34.15" customHeight="1">
      <c r="A15" s="5" t="s">
        <v>87</v>
      </c>
      <c r="B15" s="6" t="s">
        <v>88</v>
      </c>
      <c r="C15" s="67">
        <v>24620</v>
      </c>
      <c r="D15" s="67">
        <f>D17+D18</f>
        <v>23697</v>
      </c>
      <c r="E15" s="67">
        <f>E17+E18</f>
        <v>23000</v>
      </c>
      <c r="F15" s="67">
        <f>F17+F18</f>
        <v>23000</v>
      </c>
      <c r="G15" s="67">
        <f>G17+G18</f>
        <v>23000</v>
      </c>
      <c r="H15" s="67">
        <f>H17+H18</f>
        <v>23000</v>
      </c>
      <c r="I15" s="68">
        <f>E15/C15*100</f>
        <v>93.419983753046296</v>
      </c>
      <c r="J15" s="68">
        <f>E15/D15*100</f>
        <v>97.05869941342786</v>
      </c>
      <c r="K15" s="67">
        <f t="shared" ref="K15:L15" si="0">K17+K18</f>
        <v>23000</v>
      </c>
      <c r="L15" s="67">
        <f t="shared" si="0"/>
        <v>23000</v>
      </c>
    </row>
    <row r="16" spans="1:12" ht="15.75">
      <c r="A16" s="165"/>
      <c r="B16" s="6" t="s">
        <v>89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9.149999999999999" customHeight="1">
      <c r="A17" s="165"/>
      <c r="B17" s="30" t="s">
        <v>154</v>
      </c>
      <c r="C17" s="67">
        <v>16920</v>
      </c>
      <c r="D17" s="67">
        <v>16920</v>
      </c>
      <c r="E17" s="67">
        <v>16920</v>
      </c>
      <c r="F17" s="67">
        <v>16920</v>
      </c>
      <c r="G17" s="67">
        <v>16920</v>
      </c>
      <c r="H17" s="67">
        <v>16920</v>
      </c>
      <c r="I17" s="68">
        <f>E17/C17*100</f>
        <v>100</v>
      </c>
      <c r="J17" s="68">
        <f>E17/D17*100</f>
        <v>100</v>
      </c>
      <c r="K17" s="67">
        <f>E17</f>
        <v>16920</v>
      </c>
      <c r="L17" s="67">
        <f>K17</f>
        <v>16920</v>
      </c>
    </row>
    <row r="18" spans="1:12" ht="18.600000000000001" customHeight="1">
      <c r="A18" s="6"/>
      <c r="B18" s="30" t="s">
        <v>155</v>
      </c>
      <c r="C18" s="67">
        <v>7340</v>
      </c>
      <c r="D18" s="67">
        <v>6777</v>
      </c>
      <c r="E18" s="67">
        <v>6080</v>
      </c>
      <c r="F18" s="67">
        <v>6080</v>
      </c>
      <c r="G18" s="67">
        <v>6080</v>
      </c>
      <c r="H18" s="67">
        <v>6080</v>
      </c>
      <c r="I18" s="68">
        <f>E18/C18*100</f>
        <v>82.833787465940063</v>
      </c>
      <c r="J18" s="68">
        <f>E18/D18*100</f>
        <v>89.715213221189316</v>
      </c>
      <c r="K18" s="67">
        <f>E18</f>
        <v>6080</v>
      </c>
      <c r="L18" s="67">
        <f>K18</f>
        <v>6080</v>
      </c>
    </row>
  </sheetData>
  <mergeCells count="11">
    <mergeCell ref="L3:L4"/>
    <mergeCell ref="A16:A17"/>
    <mergeCell ref="A1:K1"/>
    <mergeCell ref="A3:A4"/>
    <mergeCell ref="B3:B4"/>
    <mergeCell ref="C3:C4"/>
    <mergeCell ref="D3:D4"/>
    <mergeCell ref="E3:E4"/>
    <mergeCell ref="F3:H3"/>
    <mergeCell ref="I3:J3"/>
    <mergeCell ref="K3:K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opLeftCell="B1" workbookViewId="0">
      <selection activeCell="C17" sqref="C17"/>
    </sheetView>
  </sheetViews>
  <sheetFormatPr defaultRowHeight="15"/>
  <cols>
    <col min="1" max="1" width="5.140625" customWidth="1"/>
    <col min="2" max="2" width="35.140625" customWidth="1"/>
  </cols>
  <sheetData>
    <row r="1" spans="1:12" ht="15.75">
      <c r="A1" s="146" t="s">
        <v>90</v>
      </c>
      <c r="B1" s="146"/>
      <c r="C1" s="146"/>
      <c r="D1" s="146"/>
      <c r="E1" s="146"/>
      <c r="F1" s="146"/>
      <c r="G1" s="146"/>
      <c r="H1" s="146"/>
    </row>
    <row r="3" spans="1:12" ht="34.15" customHeight="1">
      <c r="A3" s="155" t="s">
        <v>39</v>
      </c>
      <c r="B3" s="155" t="s">
        <v>41</v>
      </c>
      <c r="C3" s="155" t="s">
        <v>192</v>
      </c>
      <c r="D3" s="155" t="s">
        <v>202</v>
      </c>
      <c r="E3" s="155" t="s">
        <v>194</v>
      </c>
      <c r="F3" s="155" t="s">
        <v>42</v>
      </c>
      <c r="G3" s="155"/>
      <c r="H3" s="155"/>
      <c r="I3" s="155" t="s">
        <v>126</v>
      </c>
      <c r="J3" s="155"/>
      <c r="K3" s="157" t="s">
        <v>162</v>
      </c>
      <c r="L3" s="157" t="s">
        <v>195</v>
      </c>
    </row>
    <row r="4" spans="1:12" ht="47.25">
      <c r="A4" s="155"/>
      <c r="B4" s="155"/>
      <c r="C4" s="155"/>
      <c r="D4" s="155"/>
      <c r="E4" s="155"/>
      <c r="F4" s="5" t="s">
        <v>22</v>
      </c>
      <c r="G4" s="5" t="s">
        <v>23</v>
      </c>
      <c r="H4" s="5" t="s">
        <v>24</v>
      </c>
      <c r="I4" s="10" t="s">
        <v>43</v>
      </c>
      <c r="J4" s="10" t="s">
        <v>44</v>
      </c>
      <c r="K4" s="158"/>
      <c r="L4" s="158"/>
    </row>
    <row r="5" spans="1:12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10">
        <v>9</v>
      </c>
      <c r="J5" s="10">
        <v>10</v>
      </c>
      <c r="K5" s="3">
        <v>11</v>
      </c>
      <c r="L5" s="3">
        <v>12</v>
      </c>
    </row>
    <row r="6" spans="1:12" ht="31.5">
      <c r="A6" s="5" t="s">
        <v>91</v>
      </c>
      <c r="B6" s="41" t="s">
        <v>167</v>
      </c>
      <c r="C6" s="95">
        <v>1.1499999999999999</v>
      </c>
      <c r="D6" s="95">
        <v>1.71</v>
      </c>
      <c r="E6" s="95">
        <v>2.13</v>
      </c>
      <c r="F6" s="95">
        <v>0</v>
      </c>
      <c r="G6" s="95">
        <v>0</v>
      </c>
      <c r="H6" s="95">
        <v>2.125</v>
      </c>
      <c r="I6" s="95">
        <f>E6/C6*100</f>
        <v>185.21739130434781</v>
      </c>
      <c r="J6" s="95">
        <f>E6/D6*100</f>
        <v>124.56140350877192</v>
      </c>
      <c r="K6" s="95">
        <v>2.13</v>
      </c>
      <c r="L6" s="95">
        <v>2.13</v>
      </c>
    </row>
    <row r="7" spans="1:12" ht="47.25">
      <c r="A7" s="5" t="s">
        <v>92</v>
      </c>
      <c r="B7" s="85" t="s">
        <v>205</v>
      </c>
      <c r="C7" s="95">
        <v>15</v>
      </c>
      <c r="D7" s="95">
        <v>17.100000000000001</v>
      </c>
      <c r="E7" s="111">
        <v>21.25</v>
      </c>
      <c r="F7" s="95">
        <v>0</v>
      </c>
      <c r="G7" s="95">
        <v>0</v>
      </c>
      <c r="H7" s="95">
        <v>30</v>
      </c>
      <c r="I7" s="95">
        <f>E7/C7*100</f>
        <v>141.66666666666669</v>
      </c>
      <c r="J7" s="95">
        <f>E7/D7*100</f>
        <v>124.2690058479532</v>
      </c>
      <c r="K7" s="95">
        <v>21.25</v>
      </c>
      <c r="L7" s="95">
        <v>21.25</v>
      </c>
    </row>
    <row r="8" spans="1:12" ht="42.75">
      <c r="A8" s="5" t="s">
        <v>93</v>
      </c>
      <c r="B8" s="85" t="s">
        <v>206</v>
      </c>
      <c r="C8" s="95">
        <v>6.85</v>
      </c>
      <c r="D8" s="95">
        <v>15.39</v>
      </c>
      <c r="E8" s="95">
        <v>19.12</v>
      </c>
      <c r="F8" s="95">
        <v>0</v>
      </c>
      <c r="G8" s="95">
        <v>0</v>
      </c>
      <c r="H8" s="95">
        <v>10</v>
      </c>
      <c r="I8" s="95">
        <f>E8/C8*100</f>
        <v>279.12408759124088</v>
      </c>
      <c r="J8" s="95">
        <f>E8/D8*100</f>
        <v>124.23651721897335</v>
      </c>
      <c r="K8" s="95">
        <v>19.12</v>
      </c>
      <c r="L8" s="95">
        <v>19.12</v>
      </c>
    </row>
    <row r="9" spans="1:12" ht="47.25">
      <c r="A9" s="5" t="s">
        <v>94</v>
      </c>
      <c r="B9" s="6" t="s">
        <v>95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21" spans="2:8">
      <c r="B21" s="146"/>
      <c r="C21" s="146"/>
      <c r="D21" s="146"/>
      <c r="E21" s="146"/>
      <c r="F21" s="146"/>
      <c r="G21" s="146"/>
      <c r="H21" s="146"/>
    </row>
    <row r="22" spans="2:8">
      <c r="B22" s="146"/>
      <c r="C22" s="146"/>
      <c r="D22" s="146"/>
      <c r="E22" s="146"/>
      <c r="F22" s="146"/>
      <c r="G22" s="146"/>
      <c r="H22" s="146"/>
    </row>
    <row r="23" spans="2:8">
      <c r="B23" s="146"/>
      <c r="C23" s="146"/>
      <c r="D23" s="146"/>
      <c r="E23" s="146"/>
      <c r="F23" s="146"/>
      <c r="G23" s="146"/>
      <c r="H23" s="146"/>
    </row>
    <row r="24" spans="2:8">
      <c r="B24" s="146"/>
      <c r="C24" s="146"/>
      <c r="D24" s="146"/>
      <c r="E24" s="146"/>
      <c r="F24" s="146"/>
      <c r="G24" s="146"/>
      <c r="H24" s="146"/>
    </row>
  </sheetData>
  <mergeCells count="12">
    <mergeCell ref="K3:K4"/>
    <mergeCell ref="L3:L4"/>
    <mergeCell ref="I3:J3"/>
    <mergeCell ref="F3:H3"/>
    <mergeCell ref="B21:H22"/>
    <mergeCell ref="B23:H24"/>
    <mergeCell ref="A1:H1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topLeftCell="A10" workbookViewId="0">
      <pane xSplit="1" ySplit="3" topLeftCell="B13" activePane="bottomRight" state="frozen"/>
      <selection activeCell="A10" sqref="A10"/>
      <selection pane="topRight" activeCell="B10" sqref="B10"/>
      <selection pane="bottomLeft" activeCell="A13" sqref="A13"/>
      <selection pane="bottomRight" activeCell="C23" sqref="C23"/>
    </sheetView>
  </sheetViews>
  <sheetFormatPr defaultRowHeight="15"/>
  <cols>
    <col min="1" max="1" width="24.140625" customWidth="1"/>
    <col min="2" max="2" width="7.28515625" customWidth="1"/>
    <col min="3" max="3" width="8.42578125" customWidth="1"/>
    <col min="4" max="4" width="7.7109375" customWidth="1"/>
    <col min="5" max="5" width="7.5703125" customWidth="1"/>
    <col min="6" max="6" width="7" customWidth="1"/>
    <col min="7" max="7" width="7.140625" customWidth="1"/>
    <col min="8" max="9" width="7" customWidth="1"/>
    <col min="10" max="10" width="7.7109375" customWidth="1"/>
    <col min="11" max="11" width="7.140625" customWidth="1"/>
    <col min="12" max="12" width="7" customWidth="1"/>
    <col min="13" max="13" width="7.42578125" customWidth="1"/>
  </cols>
  <sheetData>
    <row r="1" spans="1:16" ht="15.75">
      <c r="B1" s="2"/>
      <c r="C1" s="2"/>
      <c r="D1" s="2"/>
      <c r="E1" s="2"/>
      <c r="F1" s="2"/>
      <c r="G1" s="2"/>
      <c r="H1" s="2"/>
      <c r="L1" s="9" t="s">
        <v>96</v>
      </c>
      <c r="M1" s="9"/>
      <c r="N1" s="9"/>
      <c r="O1" s="2"/>
    </row>
    <row r="2" spans="1:16" ht="15.75">
      <c r="B2" s="2"/>
      <c r="C2" s="2"/>
      <c r="D2" s="2"/>
      <c r="E2" s="2"/>
      <c r="F2" s="2"/>
      <c r="G2" s="2"/>
      <c r="H2" s="2"/>
      <c r="L2" s="9" t="s">
        <v>97</v>
      </c>
      <c r="M2" s="9"/>
      <c r="N2" s="9"/>
      <c r="O2" s="2"/>
    </row>
    <row r="3" spans="1:16" ht="15.75">
      <c r="B3" s="2"/>
      <c r="C3" s="2"/>
      <c r="D3" s="2"/>
      <c r="E3" s="2"/>
      <c r="F3" s="2"/>
      <c r="G3" s="2"/>
      <c r="H3" s="2"/>
      <c r="L3" s="2" t="s">
        <v>1</v>
      </c>
      <c r="M3" s="2"/>
      <c r="N3" s="2"/>
      <c r="O3" s="2"/>
    </row>
    <row r="4" spans="1:16" ht="15.75">
      <c r="B4" s="2"/>
      <c r="C4" s="2"/>
      <c r="D4" s="2"/>
      <c r="E4" s="2"/>
      <c r="F4" s="2"/>
      <c r="G4" s="2"/>
      <c r="H4" s="2"/>
      <c r="L4" s="2" t="s">
        <v>2</v>
      </c>
      <c r="M4" s="2"/>
      <c r="N4" s="2"/>
      <c r="O4" s="2"/>
    </row>
    <row r="5" spans="1:16" ht="15.75">
      <c r="B5" s="2"/>
      <c r="C5" s="2"/>
      <c r="D5" s="2"/>
      <c r="E5" s="2"/>
      <c r="F5" s="2"/>
      <c r="G5" s="2"/>
      <c r="H5" s="2"/>
      <c r="L5" s="9" t="s">
        <v>3</v>
      </c>
      <c r="M5" s="9"/>
      <c r="N5" s="9"/>
      <c r="O5" s="9"/>
    </row>
    <row r="6" spans="1:16" ht="15.75">
      <c r="A6" s="1"/>
      <c r="B6" s="2"/>
      <c r="C6" s="2"/>
      <c r="D6" s="2"/>
      <c r="E6" s="2"/>
      <c r="F6" s="2"/>
      <c r="G6" s="2"/>
      <c r="H6" s="2"/>
      <c r="L6" s="2"/>
      <c r="M6" s="2"/>
      <c r="N6" s="2"/>
      <c r="O6" s="2"/>
    </row>
    <row r="7" spans="1:16" ht="15.75">
      <c r="B7" s="2"/>
      <c r="C7" s="146" t="s">
        <v>98</v>
      </c>
      <c r="D7" s="146"/>
      <c r="E7" s="146"/>
      <c r="F7" s="146"/>
      <c r="G7" s="2"/>
      <c r="H7" s="2"/>
      <c r="I7" s="2"/>
      <c r="J7" s="2"/>
      <c r="K7" s="2"/>
      <c r="L7" s="2"/>
      <c r="M7" s="2"/>
    </row>
    <row r="8" spans="1:16" ht="15.75">
      <c r="B8" s="146" t="s">
        <v>99</v>
      </c>
      <c r="C8" s="146"/>
      <c r="D8" s="146"/>
      <c r="E8" s="146"/>
      <c r="F8" s="146"/>
      <c r="G8" s="146"/>
      <c r="H8" s="146"/>
      <c r="I8" s="2"/>
      <c r="J8" s="2"/>
      <c r="K8" s="2"/>
      <c r="L8" s="2"/>
      <c r="M8" s="2"/>
    </row>
    <row r="10" spans="1:16" ht="17.45" customHeight="1">
      <c r="A10" s="155" t="s">
        <v>100</v>
      </c>
      <c r="B10" s="4" t="s">
        <v>200</v>
      </c>
      <c r="C10" s="3"/>
      <c r="D10" s="4" t="s">
        <v>197</v>
      </c>
      <c r="E10" s="3"/>
      <c r="F10" s="154" t="s">
        <v>201</v>
      </c>
      <c r="G10" s="154"/>
      <c r="H10" s="154"/>
      <c r="I10" s="154"/>
      <c r="J10" s="154"/>
      <c r="K10" s="154"/>
      <c r="L10" s="154"/>
      <c r="M10" s="154"/>
      <c r="N10" s="157" t="s">
        <v>162</v>
      </c>
      <c r="O10" s="157" t="s">
        <v>195</v>
      </c>
    </row>
    <row r="11" spans="1:16" ht="21" customHeight="1">
      <c r="A11" s="155"/>
      <c r="B11" s="155" t="s">
        <v>123</v>
      </c>
      <c r="C11" s="155" t="s">
        <v>124</v>
      </c>
      <c r="D11" s="155" t="s">
        <v>123</v>
      </c>
      <c r="E11" s="155" t="s">
        <v>207</v>
      </c>
      <c r="F11" s="155" t="s">
        <v>22</v>
      </c>
      <c r="G11" s="155"/>
      <c r="H11" s="155" t="s">
        <v>23</v>
      </c>
      <c r="I11" s="155"/>
      <c r="J11" s="155" t="s">
        <v>24</v>
      </c>
      <c r="K11" s="155"/>
      <c r="L11" s="155" t="s">
        <v>25</v>
      </c>
      <c r="M11" s="155"/>
      <c r="N11" s="168"/>
      <c r="O11" s="168"/>
    </row>
    <row r="12" spans="1:16" ht="94.5">
      <c r="A12" s="155"/>
      <c r="B12" s="155"/>
      <c r="C12" s="155"/>
      <c r="D12" s="155"/>
      <c r="E12" s="155"/>
      <c r="F12" s="10" t="s">
        <v>123</v>
      </c>
      <c r="G12" s="10" t="s">
        <v>124</v>
      </c>
      <c r="H12" s="10" t="s">
        <v>123</v>
      </c>
      <c r="I12" s="10" t="s">
        <v>124</v>
      </c>
      <c r="J12" s="10" t="s">
        <v>123</v>
      </c>
      <c r="K12" s="10" t="s">
        <v>124</v>
      </c>
      <c r="L12" s="10" t="s">
        <v>123</v>
      </c>
      <c r="M12" s="10" t="s">
        <v>124</v>
      </c>
      <c r="N12" s="158"/>
      <c r="O12" s="158"/>
    </row>
    <row r="13" spans="1:16" ht="15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3">
        <v>14</v>
      </c>
      <c r="O13" s="3">
        <v>15</v>
      </c>
    </row>
    <row r="14" spans="1:16" ht="30.75" customHeight="1">
      <c r="A14" s="13" t="s">
        <v>101</v>
      </c>
      <c r="B14" s="76">
        <f>B16+B17+B18+B19+B20+B21+B22+B23</f>
        <v>147.37900000000002</v>
      </c>
      <c r="C14" s="77">
        <f t="shared" ref="C14" si="0">C16+C17+C18+C19+C20+C21+C22+C23</f>
        <v>126.8</v>
      </c>
      <c r="D14" s="76">
        <f>D16+D17+D18+D19+D20+D21+D22+D23+D26</f>
        <v>112.80000000000001</v>
      </c>
      <c r="E14" s="77">
        <f t="shared" ref="E14:O14" si="1">E16+E17+E18+E19+E20+E21+E22+E23</f>
        <v>85.070000000000007</v>
      </c>
      <c r="F14" s="76">
        <f t="shared" si="1"/>
        <v>24.5</v>
      </c>
      <c r="G14" s="76">
        <f t="shared" si="1"/>
        <v>17.079999999999998</v>
      </c>
      <c r="H14" s="76">
        <f t="shared" si="1"/>
        <v>47.6</v>
      </c>
      <c r="I14" s="76">
        <f t="shared" si="1"/>
        <v>35.61</v>
      </c>
      <c r="J14" s="76">
        <f t="shared" si="1"/>
        <v>71.7</v>
      </c>
      <c r="K14" s="76">
        <f t="shared" si="1"/>
        <v>54.37</v>
      </c>
      <c r="L14" s="76">
        <f t="shared" si="1"/>
        <v>109.7</v>
      </c>
      <c r="M14" s="76">
        <f>M16+M17+M18+M19+M20+M21+M22+M23+S20</f>
        <v>80.06</v>
      </c>
      <c r="N14" s="78">
        <f>N16+N17+N18+N19+N20+N21+N22+N23</f>
        <v>110.7</v>
      </c>
      <c r="O14" s="78">
        <f t="shared" si="1"/>
        <v>110.7</v>
      </c>
    </row>
    <row r="15" spans="1:16" ht="17.25" hidden="1" customHeight="1">
      <c r="A15" s="6" t="s">
        <v>102</v>
      </c>
      <c r="B15" s="3"/>
      <c r="C15" s="12"/>
      <c r="D15" s="3"/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6" ht="18.600000000000001" customHeight="1">
      <c r="A16" s="41" t="s">
        <v>166</v>
      </c>
      <c r="B16" s="67"/>
      <c r="C16" s="79"/>
      <c r="D16" s="67">
        <v>6.8</v>
      </c>
      <c r="E16" s="67">
        <v>0.4</v>
      </c>
      <c r="F16" s="67">
        <v>1.9</v>
      </c>
      <c r="G16" s="67">
        <v>0.11</v>
      </c>
      <c r="H16" s="67">
        <v>1.9</v>
      </c>
      <c r="I16" s="67">
        <v>0.11</v>
      </c>
      <c r="J16" s="67">
        <v>1.9</v>
      </c>
      <c r="K16" s="67">
        <v>0.11</v>
      </c>
      <c r="L16" s="67">
        <v>7.5</v>
      </c>
      <c r="M16" s="67">
        <f>L16*0.6/10</f>
        <v>0.45</v>
      </c>
      <c r="N16" s="67">
        <v>7.5</v>
      </c>
      <c r="O16" s="67">
        <v>7.5</v>
      </c>
      <c r="P16" s="69"/>
    </row>
    <row r="17" spans="1:16" ht="15" customHeight="1">
      <c r="A17" s="6" t="s">
        <v>103</v>
      </c>
      <c r="B17" s="70">
        <v>6.2</v>
      </c>
      <c r="C17" s="71"/>
      <c r="D17" s="70">
        <v>4.2</v>
      </c>
      <c r="E17" s="70"/>
      <c r="F17" s="70">
        <v>1</v>
      </c>
      <c r="G17" s="70"/>
      <c r="H17" s="70">
        <v>2</v>
      </c>
      <c r="I17" s="70"/>
      <c r="J17" s="70">
        <v>3</v>
      </c>
      <c r="K17" s="70"/>
      <c r="L17" s="70">
        <v>4.2</v>
      </c>
      <c r="M17" s="70"/>
      <c r="N17" s="70">
        <v>4.2</v>
      </c>
      <c r="O17" s="70">
        <v>4.2</v>
      </c>
    </row>
    <row r="18" spans="1:16" ht="18" hidden="1" customHeight="1">
      <c r="A18" s="6" t="s">
        <v>104</v>
      </c>
      <c r="B18" s="55"/>
      <c r="C18" s="56"/>
      <c r="D18" s="55"/>
      <c r="E18" s="55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6" ht="33" hidden="1" customHeight="1">
      <c r="A19" s="6" t="s">
        <v>105</v>
      </c>
      <c r="B19" s="55"/>
      <c r="C19" s="56"/>
      <c r="D19" s="55"/>
      <c r="E19" s="55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6" ht="30.6" customHeight="1">
      <c r="A20" s="6" t="s">
        <v>106</v>
      </c>
      <c r="B20" s="70">
        <v>95.879000000000005</v>
      </c>
      <c r="C20" s="71">
        <v>81.5</v>
      </c>
      <c r="D20" s="74">
        <v>94.9</v>
      </c>
      <c r="E20" s="74">
        <v>80.67</v>
      </c>
      <c r="F20" s="74">
        <v>21.6</v>
      </c>
      <c r="G20" s="74">
        <v>16.97</v>
      </c>
      <c r="H20" s="74">
        <v>43.7</v>
      </c>
      <c r="I20" s="74">
        <v>35.5</v>
      </c>
      <c r="J20" s="74">
        <v>66.8</v>
      </c>
      <c r="K20" s="74">
        <v>54.26</v>
      </c>
      <c r="L20" s="74">
        <v>98</v>
      </c>
      <c r="M20" s="74">
        <v>79.61</v>
      </c>
      <c r="N20" s="74">
        <v>99</v>
      </c>
      <c r="O20" s="74">
        <f>N20</f>
        <v>99</v>
      </c>
      <c r="P20" s="69"/>
    </row>
    <row r="21" spans="1:16" ht="70.5" customHeight="1">
      <c r="A21" s="43" t="s">
        <v>107</v>
      </c>
      <c r="B21" s="70">
        <v>2.2999999999999998</v>
      </c>
      <c r="C21" s="71">
        <v>2.2999999999999998</v>
      </c>
      <c r="D21" s="57"/>
      <c r="E21" s="58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6" ht="15" customHeight="1">
      <c r="A22" s="6" t="s">
        <v>108</v>
      </c>
      <c r="B22" s="70">
        <v>43</v>
      </c>
      <c r="C22" s="71">
        <v>43</v>
      </c>
      <c r="D22" s="74">
        <v>4</v>
      </c>
      <c r="E22" s="70">
        <v>4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6" ht="30.75" customHeight="1">
      <c r="A23" s="6" t="s">
        <v>109</v>
      </c>
      <c r="B23" s="72">
        <f>B24+B25</f>
        <v>0</v>
      </c>
      <c r="C23" s="75">
        <f t="shared" ref="C23" si="2">C24</f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</row>
    <row r="24" spans="1:16" ht="18.75" hidden="1" customHeight="1">
      <c r="A24" s="11" t="s">
        <v>125</v>
      </c>
      <c r="B24" s="70">
        <v>0</v>
      </c>
      <c r="C24" s="71"/>
      <c r="D24" s="70">
        <v>0</v>
      </c>
      <c r="E24" s="70"/>
      <c r="F24" s="70">
        <v>0</v>
      </c>
      <c r="G24" s="70"/>
      <c r="H24" s="70">
        <v>0</v>
      </c>
      <c r="I24" s="70"/>
      <c r="J24" s="70">
        <v>0</v>
      </c>
      <c r="K24" s="70"/>
      <c r="L24" s="70">
        <v>0</v>
      </c>
      <c r="M24" s="70"/>
      <c r="N24" s="70">
        <v>0</v>
      </c>
      <c r="O24" s="70">
        <f>N24</f>
        <v>0</v>
      </c>
    </row>
    <row r="25" spans="1:16" ht="19.149999999999999" hidden="1" customHeight="1">
      <c r="A25" s="20"/>
      <c r="B25" s="70"/>
      <c r="C25" s="71"/>
      <c r="D25" s="74"/>
      <c r="E25" s="74"/>
      <c r="F25" s="70"/>
      <c r="G25" s="70"/>
      <c r="H25" s="70"/>
      <c r="I25" s="70"/>
      <c r="J25" s="74"/>
      <c r="K25" s="74"/>
      <c r="L25" s="74"/>
      <c r="M25" s="72"/>
      <c r="N25" s="74"/>
      <c r="O25" s="74"/>
    </row>
    <row r="26" spans="1:16" ht="15.6" customHeight="1">
      <c r="A26" s="6" t="s">
        <v>110</v>
      </c>
      <c r="B26" s="72">
        <v>2.7</v>
      </c>
      <c r="C26" s="75"/>
      <c r="D26" s="73">
        <v>2.9</v>
      </c>
      <c r="E26" s="72"/>
      <c r="F26" s="72"/>
      <c r="G26" s="72"/>
      <c r="H26" s="72"/>
      <c r="I26" s="72"/>
      <c r="J26" s="73"/>
      <c r="K26" s="73"/>
      <c r="L26" s="73"/>
      <c r="M26" s="72"/>
      <c r="N26" s="70">
        <v>0</v>
      </c>
      <c r="O26" s="70">
        <v>0</v>
      </c>
    </row>
    <row r="27" spans="1:16" ht="30" hidden="1" customHeight="1">
      <c r="A27" s="21" t="s">
        <v>143</v>
      </c>
      <c r="B27" s="57"/>
      <c r="C27" s="56"/>
      <c r="D27" s="55"/>
      <c r="E27" s="55"/>
      <c r="F27" s="57"/>
      <c r="G27" s="57"/>
      <c r="H27" s="57"/>
      <c r="I27" s="57"/>
      <c r="J27" s="57"/>
      <c r="K27" s="57"/>
      <c r="L27" s="57"/>
      <c r="M27" s="57"/>
      <c r="N27" s="57">
        <v>0</v>
      </c>
      <c r="O27" s="57">
        <v>0</v>
      </c>
    </row>
    <row r="28" spans="1:16" ht="33.6" customHeight="1">
      <c r="A28" s="6" t="s">
        <v>111</v>
      </c>
      <c r="B28" s="73">
        <f>B29+B30+B31+B32</f>
        <v>254.54300000000001</v>
      </c>
      <c r="C28" s="59">
        <f t="shared" ref="C28:E28" si="3">C29+C30+C31+C32</f>
        <v>0</v>
      </c>
      <c r="D28" s="73">
        <f t="shared" si="3"/>
        <v>238.79999999999995</v>
      </c>
      <c r="E28" s="60">
        <f t="shared" si="3"/>
        <v>0</v>
      </c>
      <c r="F28" s="72">
        <f>F29+F30+F31+F32</f>
        <v>67.010000000000005</v>
      </c>
      <c r="G28" s="60">
        <f t="shared" ref="G28:M28" si="4">G29+G30+G31+G32</f>
        <v>0</v>
      </c>
      <c r="H28" s="72">
        <f t="shared" si="4"/>
        <v>154.98999999999998</v>
      </c>
      <c r="I28" s="60">
        <f t="shared" si="4"/>
        <v>0</v>
      </c>
      <c r="J28" s="73">
        <f>J29+J30+J31+J32</f>
        <v>210.13</v>
      </c>
      <c r="K28" s="60">
        <f t="shared" si="4"/>
        <v>0</v>
      </c>
      <c r="L28" s="73">
        <v>268.3</v>
      </c>
      <c r="M28" s="60">
        <f t="shared" si="4"/>
        <v>0</v>
      </c>
      <c r="N28" s="73">
        <f t="shared" ref="N28" si="5">N29+N30+N31+N32</f>
        <v>268.3</v>
      </c>
      <c r="O28" s="73">
        <f t="shared" ref="O28" si="6">O29+O30+O31+O32</f>
        <v>268.3</v>
      </c>
    </row>
    <row r="29" spans="1:16" ht="16.149999999999999" customHeight="1">
      <c r="A29" s="6" t="s">
        <v>112</v>
      </c>
      <c r="B29" s="72">
        <v>183.00899999999999</v>
      </c>
      <c r="C29" s="59"/>
      <c r="D29" s="73">
        <v>171.7</v>
      </c>
      <c r="E29" s="60"/>
      <c r="F29" s="72">
        <v>48.18</v>
      </c>
      <c r="G29" s="60"/>
      <c r="H29" s="72">
        <v>111.43</v>
      </c>
      <c r="I29" s="60"/>
      <c r="J29" s="73">
        <v>151.07</v>
      </c>
      <c r="K29" s="60"/>
      <c r="L29" s="73">
        <v>192.9</v>
      </c>
      <c r="M29" s="60"/>
      <c r="N29" s="73">
        <f>L29</f>
        <v>192.9</v>
      </c>
      <c r="O29" s="73">
        <f>N29</f>
        <v>192.9</v>
      </c>
    </row>
    <row r="30" spans="1:16" ht="34.9" customHeight="1">
      <c r="A30" s="6" t="s">
        <v>113</v>
      </c>
      <c r="B30" s="70">
        <v>24.123999999999999</v>
      </c>
      <c r="C30" s="56"/>
      <c r="D30" s="74">
        <v>22.6</v>
      </c>
      <c r="E30" s="55"/>
      <c r="F30" s="70">
        <v>6.35</v>
      </c>
      <c r="G30" s="55"/>
      <c r="H30" s="70">
        <v>14.69</v>
      </c>
      <c r="I30" s="55"/>
      <c r="J30" s="74">
        <v>19.91</v>
      </c>
      <c r="K30" s="55"/>
      <c r="L30" s="74">
        <v>25.4</v>
      </c>
      <c r="M30" s="55"/>
      <c r="N30" s="74">
        <f>L30</f>
        <v>25.4</v>
      </c>
      <c r="O30" s="74">
        <f>N30</f>
        <v>25.4</v>
      </c>
    </row>
    <row r="31" spans="1:16" ht="46.9" customHeight="1">
      <c r="A31" s="6" t="s">
        <v>114</v>
      </c>
      <c r="B31" s="70">
        <v>42.42</v>
      </c>
      <c r="C31" s="56"/>
      <c r="D31" s="74">
        <v>39.799999999999997</v>
      </c>
      <c r="E31" s="55"/>
      <c r="F31" s="70">
        <v>11.17</v>
      </c>
      <c r="G31" s="55"/>
      <c r="H31" s="70">
        <v>25.83</v>
      </c>
      <c r="I31" s="55"/>
      <c r="J31" s="74">
        <v>35.03</v>
      </c>
      <c r="K31" s="55"/>
      <c r="L31" s="74">
        <v>44.7</v>
      </c>
      <c r="M31" s="55"/>
      <c r="N31" s="74">
        <f>L31</f>
        <v>44.7</v>
      </c>
      <c r="O31" s="74">
        <f>N31</f>
        <v>44.7</v>
      </c>
    </row>
    <row r="32" spans="1:16" ht="95.45" customHeight="1">
      <c r="A32" s="6" t="s">
        <v>115</v>
      </c>
      <c r="B32" s="70">
        <v>4.99</v>
      </c>
      <c r="C32" s="56"/>
      <c r="D32" s="74">
        <v>4.7</v>
      </c>
      <c r="E32" s="61"/>
      <c r="F32" s="70">
        <v>1.31</v>
      </c>
      <c r="G32" s="55"/>
      <c r="H32" s="70">
        <v>3.04</v>
      </c>
      <c r="I32" s="55"/>
      <c r="J32" s="74">
        <v>4.12</v>
      </c>
      <c r="K32" s="61"/>
      <c r="L32" s="74">
        <v>5.3</v>
      </c>
      <c r="M32" s="61"/>
      <c r="N32" s="74">
        <f>L32</f>
        <v>5.3</v>
      </c>
      <c r="O32" s="74">
        <f>N32</f>
        <v>5.3</v>
      </c>
    </row>
    <row r="33" spans="1:15" ht="31.9" customHeight="1">
      <c r="A33" s="6" t="s">
        <v>116</v>
      </c>
      <c r="B33" s="72">
        <v>49.8</v>
      </c>
      <c r="C33" s="75">
        <f>B33</f>
        <v>49.8</v>
      </c>
      <c r="D33" s="73">
        <f>D34+D35</f>
        <v>51.2</v>
      </c>
      <c r="E33" s="73">
        <f>E34+E35</f>
        <v>51.2</v>
      </c>
      <c r="F33" s="73">
        <f>F34+F35</f>
        <v>13</v>
      </c>
      <c r="G33" s="73">
        <f t="shared" ref="G33:O33" si="7">G34+G35</f>
        <v>13</v>
      </c>
      <c r="H33" s="73">
        <f t="shared" si="7"/>
        <v>26</v>
      </c>
      <c r="I33" s="73">
        <f t="shared" si="7"/>
        <v>26</v>
      </c>
      <c r="J33" s="73">
        <f t="shared" si="7"/>
        <v>39</v>
      </c>
      <c r="K33" s="73">
        <f t="shared" si="7"/>
        <v>39</v>
      </c>
      <c r="L33" s="73">
        <f t="shared" si="7"/>
        <v>52</v>
      </c>
      <c r="M33" s="73">
        <f t="shared" si="7"/>
        <v>52</v>
      </c>
      <c r="N33" s="73">
        <f t="shared" si="7"/>
        <v>52</v>
      </c>
      <c r="O33" s="73">
        <f t="shared" si="7"/>
        <v>52</v>
      </c>
    </row>
    <row r="34" spans="1:15" ht="33" customHeight="1">
      <c r="A34" s="6" t="s">
        <v>117</v>
      </c>
      <c r="B34" s="70">
        <v>13.15</v>
      </c>
      <c r="C34" s="71">
        <v>13.15</v>
      </c>
      <c r="D34" s="74">
        <v>13.5</v>
      </c>
      <c r="E34" s="74">
        <v>13.5</v>
      </c>
      <c r="F34" s="70">
        <v>3.5</v>
      </c>
      <c r="G34" s="70">
        <v>3.5</v>
      </c>
      <c r="H34" s="70">
        <v>7</v>
      </c>
      <c r="I34" s="70">
        <v>7</v>
      </c>
      <c r="J34" s="74">
        <v>10.5</v>
      </c>
      <c r="K34" s="74">
        <v>10.5</v>
      </c>
      <c r="L34" s="74">
        <v>14</v>
      </c>
      <c r="M34" s="74">
        <v>14</v>
      </c>
      <c r="N34" s="74">
        <f>L34</f>
        <v>14</v>
      </c>
      <c r="O34" s="74">
        <f>N34</f>
        <v>14</v>
      </c>
    </row>
    <row r="35" spans="1:15" ht="18.75" customHeight="1">
      <c r="A35" s="6" t="s">
        <v>118</v>
      </c>
      <c r="B35" s="70">
        <v>36.65</v>
      </c>
      <c r="C35" s="71">
        <v>36.65</v>
      </c>
      <c r="D35" s="74">
        <v>37.700000000000003</v>
      </c>
      <c r="E35" s="74">
        <v>37.700000000000003</v>
      </c>
      <c r="F35" s="70">
        <v>9.5</v>
      </c>
      <c r="G35" s="70">
        <v>9.5</v>
      </c>
      <c r="H35" s="70">
        <v>19</v>
      </c>
      <c r="I35" s="70">
        <v>19</v>
      </c>
      <c r="J35" s="74">
        <v>28.5</v>
      </c>
      <c r="K35" s="74">
        <v>28.5</v>
      </c>
      <c r="L35" s="74">
        <v>38</v>
      </c>
      <c r="M35" s="74">
        <v>38</v>
      </c>
      <c r="N35" s="74">
        <f>L35</f>
        <v>38</v>
      </c>
      <c r="O35" s="74">
        <f>N35</f>
        <v>38</v>
      </c>
    </row>
    <row r="36" spans="1:15" ht="31.5" hidden="1">
      <c r="A36" s="19" t="s">
        <v>142</v>
      </c>
      <c r="B36" s="55"/>
      <c r="C36" s="56"/>
      <c r="D36" s="55"/>
      <c r="E36" s="55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126" customHeight="1">
      <c r="A37" s="6" t="s">
        <v>119</v>
      </c>
      <c r="B37" s="70">
        <v>2.7</v>
      </c>
      <c r="C37" s="71">
        <v>2.7</v>
      </c>
      <c r="D37" s="70">
        <v>3.42</v>
      </c>
      <c r="E37" s="114" t="s">
        <v>210</v>
      </c>
      <c r="F37" s="70"/>
      <c r="G37" s="70"/>
      <c r="H37" s="70"/>
      <c r="I37" s="70"/>
      <c r="J37" s="70"/>
      <c r="K37" s="70"/>
      <c r="L37" s="70">
        <v>4.25</v>
      </c>
      <c r="M37" s="70">
        <v>4.25</v>
      </c>
      <c r="N37" s="113">
        <v>4.25</v>
      </c>
      <c r="O37" s="113">
        <v>4.25</v>
      </c>
    </row>
    <row r="38" spans="1:15" ht="21" customHeight="1">
      <c r="A38" s="6" t="s">
        <v>120</v>
      </c>
      <c r="B38" s="55"/>
      <c r="C38" s="56"/>
      <c r="D38" s="55"/>
      <c r="E38" s="55"/>
      <c r="F38" s="58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33" customHeight="1">
      <c r="A39" s="6" t="s">
        <v>121</v>
      </c>
      <c r="B39" s="55"/>
      <c r="C39" s="56"/>
      <c r="D39" s="55"/>
      <c r="E39" s="55"/>
      <c r="F39" s="58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3.9" customHeight="1">
      <c r="A40" s="6" t="s">
        <v>122</v>
      </c>
      <c r="B40" s="72">
        <f t="shared" ref="B40:O40" si="8">B14+B26+B28+B33+B37+B38</f>
        <v>457.12200000000001</v>
      </c>
      <c r="C40" s="75">
        <f t="shared" si="8"/>
        <v>179.29999999999998</v>
      </c>
      <c r="D40" s="75">
        <f t="shared" si="8"/>
        <v>409.12</v>
      </c>
      <c r="E40" s="75">
        <f t="shared" si="8"/>
        <v>139.69</v>
      </c>
      <c r="F40" s="75">
        <f t="shared" si="8"/>
        <v>104.51</v>
      </c>
      <c r="G40" s="75">
        <f t="shared" si="8"/>
        <v>30.08</v>
      </c>
      <c r="H40" s="75">
        <f t="shared" si="8"/>
        <v>228.58999999999997</v>
      </c>
      <c r="I40" s="75">
        <f t="shared" si="8"/>
        <v>61.61</v>
      </c>
      <c r="J40" s="75">
        <f t="shared" si="8"/>
        <v>320.83</v>
      </c>
      <c r="K40" s="75">
        <f t="shared" si="8"/>
        <v>93.37</v>
      </c>
      <c r="L40" s="75">
        <f t="shared" si="8"/>
        <v>434.25</v>
      </c>
      <c r="M40" s="75">
        <f t="shared" si="8"/>
        <v>136.31</v>
      </c>
      <c r="N40" s="75">
        <f t="shared" si="8"/>
        <v>435.25</v>
      </c>
      <c r="O40" s="75">
        <f t="shared" si="8"/>
        <v>435.25</v>
      </c>
    </row>
    <row r="41" spans="1:15">
      <c r="J41" s="38"/>
      <c r="K41" s="38"/>
      <c r="L41" s="38"/>
      <c r="M41" s="38"/>
      <c r="N41" s="38"/>
      <c r="O41" s="38"/>
    </row>
  </sheetData>
  <mergeCells count="14">
    <mergeCell ref="C7:F7"/>
    <mergeCell ref="N10:N12"/>
    <mergeCell ref="O10:O12"/>
    <mergeCell ref="J11:K11"/>
    <mergeCell ref="H11:I11"/>
    <mergeCell ref="F11:G11"/>
    <mergeCell ref="F10:M10"/>
    <mergeCell ref="B8:H8"/>
    <mergeCell ref="L11:M11"/>
    <mergeCell ref="A10:A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18"/>
  <sheetViews>
    <sheetView workbookViewId="0">
      <selection activeCell="B10" sqref="B9:B10"/>
    </sheetView>
  </sheetViews>
  <sheetFormatPr defaultRowHeight="15"/>
  <cols>
    <col min="2" max="2" width="35.5703125" customWidth="1"/>
    <col min="5" max="5" width="9" bestFit="1" customWidth="1"/>
    <col min="9" max="9" width="8.7109375" customWidth="1"/>
    <col min="10" max="10" width="9" customWidth="1"/>
    <col min="11" max="11" width="9" bestFit="1" customWidth="1"/>
  </cols>
  <sheetData>
    <row r="3" ht="33.6" customHeight="1"/>
    <row r="6" ht="31.9" customHeight="1"/>
    <row r="7" ht="16.899999999999999" customHeight="1"/>
    <row r="8" ht="32.450000000000003" customHeight="1"/>
    <row r="9" ht="22.15" customHeight="1"/>
    <row r="10" ht="18.600000000000001" customHeight="1"/>
    <row r="11" ht="35.450000000000003" customHeight="1"/>
    <row r="12" ht="35.450000000000003" customHeight="1"/>
    <row r="13" ht="17.45" customHeight="1"/>
    <row r="14" ht="37.9" customHeight="1"/>
    <row r="15" ht="34.15" customHeight="1"/>
    <row r="17" ht="19.149999999999999" customHeight="1"/>
    <row r="18" ht="18.60000000000000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прил 1.2</vt:lpstr>
      <vt:lpstr>3</vt:lpstr>
      <vt:lpstr>4</vt:lpstr>
      <vt:lpstr>5</vt:lpstr>
      <vt:lpstr>1.3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Отдел эконом</cp:lastModifiedBy>
  <cp:lastPrinted>2020-12-24T05:11:42Z</cp:lastPrinted>
  <dcterms:created xsi:type="dcterms:W3CDTF">2016-12-26T05:15:40Z</dcterms:created>
  <dcterms:modified xsi:type="dcterms:W3CDTF">2020-12-30T08:29:56Z</dcterms:modified>
</cp:coreProperties>
</file>