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<sst xmlns="http://schemas.openxmlformats.org/spreadsheetml/2006/main" count="1229" uniqueCount="201">
  <si>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</si>
  <si>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</si>
  <si>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</si>
  <si>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</si>
  <si>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</si>
  <si>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</si>
  <si>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</si>
  <si>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</si>
  <si>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</si>
  <si>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</si>
  <si>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</si>
  <si>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</si>
  <si>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</si>
  <si>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</si>
  <si>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</si>
  <si>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</si>
  <si>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</si>
  <si>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</si>
  <si>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</si>
  <si>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</si>
  <si>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</si>
  <si>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</si>
  <si>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</si>
  <si>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</si>
  <si>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</si>
  <si>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</si>
  <si>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</si>
  <si>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</si>
  <si>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</si>
  <si>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</si>
  <si>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</si>
  <si>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</si>
  <si>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</si>
  <si>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</si>
  <si>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</si>
  <si>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</si>
  <si>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</si>
  <si>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</si>
  <si>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</si>
  <si>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</si>
  <si>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</si>
  <si>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</si>
  <si>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</si>
  <si>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</si>
  <si>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</si>
  <si>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</si>
  <si>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</si>
  <si>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</si>
  <si>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</si>
  <si>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</si>
  <si>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</si>
  <si>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</si>
  <si>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</si>
  <si>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</si>
  <si>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</si>
  <si>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</si>
  <si>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</si>
  <si>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</si>
  <si>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</si>
  <si>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</si>
  <si>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</si>
  <si>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</si>
  <si>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</si>
  <si>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</si>
  <si>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</si>
  <si>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</si>
  <si>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</si>
  <si>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</si>
  <si>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</si>
  <si>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</si>
  <si>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</si>
  <si>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</si>
  <si>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</si>
  <si>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</si>
  <si>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</si>
  <si>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</si>
  <si>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</si>
  <si>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</si>
  <si>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</si>
  <si>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</si>
  <si>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</si>
  <si>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</si>
  <si>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</si>
  <si>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</si>
  <si>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</si>
  <si>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</si>
  <si>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</si>
  <si>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</si>
  <si>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</si>
  <si>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</si>
  <si>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</si>
  <si>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</si>
  <si>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</si>
  <si>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</si>
  <si>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</si>
  <si>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</si>
  <si>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</si>
  <si>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</si>
  <si>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</si>
  <si>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</si>
  <si>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</si>
  <si>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</si>
  <si>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</si>
  <si>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</si>
  <si>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</si>
  <si>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</si>
  <si>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</si>
  <si>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</si>
  <si>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</si>
  <si>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</si>
  <si>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</si>
  <si>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</si>
  <si>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</si>
  <si>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</si>
  <si>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</si>
  <si>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</si>
  <si>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</si>
  <si>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</si>
  <si>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</si>
  <si>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</si>
  <si>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</si>
  <si>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</si>
  <si>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</si>
  <si>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</si>
  <si>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</si>
  <si>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</si>
  <si>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</si>
  <si>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</si>
  <si>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</si>
  <si>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</si>
  <si>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</si>
  <si>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</si>
  <si>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</si>
  <si>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</si>
  <si>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</si>
  <si>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</si>
  <si>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</si>
  <si>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</si>
  <si>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</si>
  <si>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</si>
  <si>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</si>
  <si>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</si>
  <si>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</si>
  <si>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</si>
  <si>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</si>
  <si>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</si>
  <si>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</si>
  <si>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</si>
  <si>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</si>
  <si>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</si>
  <si>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</si>
  <si>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</si>
  <si>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</si>
  <si>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</si>
  <si>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</si>
  <si>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</si>
  <si>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</si>
  <si>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</si>
  <si>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</si>
  <si>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</si>
  <si>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</si>
  <si>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</si>
  <si>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</si>
  <si>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</si>
  <si>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</si>
  <si>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</si>
  <si>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</si>
  <si>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</si>
  <si>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</si>
  <si>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</si>
  <si>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</si>
  <si>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</si>
  <si>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</si>
  <si>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</si>
  <si>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</si>
  <si>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</si>
  <si>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</si>
  <si>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</si>
  <si>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</si>
  <si>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</si>
  <si>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</si>
  <si>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</si>
  <si>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</si>
  <si>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</si>
  <si>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</si>
  <si>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</si>
  <si>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</si>
  <si>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</si>
  <si>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</si>
  <si>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</si>
  <si>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</si>
  <si>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</si>
  <si>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</si>
  <si>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</si>
  <si>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</si>
  <si>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</si>
  <si>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</si>
  <si>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</si>
  <si>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2020 год и плановый период 2021-2022 годов</t>
  </si>
  <si>
    <t>01 0</t>
  </si>
  <si>
    <t>Приложение  № 5                                                  к Решению Киквидзенской районной Думы                                           № 24/5 от 16.12.2019 года (в редакции решения Киквидзенской районной Думы № 29/7 от 14.02.2020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</si>
</sst>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8"/>
  <sheetViews>
    <sheetView tabSelected="1" zoomScalePageLayoutView="0" workbookViewId="0" topLeftCell="A333">
      <selection activeCell="F155" sqref="F155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99" customHeight="1">
      <c r="A1" s="4"/>
      <c r="B1" s="5"/>
      <c r="C1" s="16"/>
      <c r="D1" s="16"/>
      <c r="E1" s="27" t="s">
        <v>200</v>
      </c>
      <c r="F1" s="28"/>
      <c r="G1" s="28"/>
    </row>
    <row r="2" spans="1:7" ht="63.75" customHeight="1">
      <c r="A2" s="26" t="s">
        <v>198</v>
      </c>
      <c r="B2" s="26"/>
      <c r="C2" s="26"/>
      <c r="D2" s="26"/>
      <c r="E2" s="26"/>
      <c r="F2" s="26"/>
      <c r="G2" s="26"/>
    </row>
    <row r="3" spans="1:5" ht="17.25">
      <c r="A3" s="6"/>
      <c r="B3" s="6"/>
      <c r="C3" s="6"/>
      <c r="D3" s="6"/>
      <c r="E3" s="6"/>
    </row>
    <row r="4" spans="1:7" ht="18">
      <c r="A4" s="6"/>
      <c r="B4" s="6"/>
      <c r="C4" s="6"/>
      <c r="D4" s="5"/>
      <c r="E4" s="15"/>
      <c r="G4" s="15" t="s">
        <v>121</v>
      </c>
    </row>
    <row r="5" spans="1:10" ht="104.25">
      <c r="A5" s="2" t="s">
        <v>91</v>
      </c>
      <c r="B5" s="1" t="s">
        <v>98</v>
      </c>
      <c r="C5" s="1" t="s">
        <v>137</v>
      </c>
      <c r="D5" s="1" t="s">
        <v>96</v>
      </c>
      <c r="E5" s="3" t="s">
        <v>189</v>
      </c>
      <c r="F5" s="3" t="s">
        <v>191</v>
      </c>
      <c r="G5" s="3" t="s">
        <v>194</v>
      </c>
      <c r="J5" s="20"/>
    </row>
    <row r="6" spans="1:7" ht="17.25">
      <c r="A6" s="2" t="s">
        <v>92</v>
      </c>
      <c r="B6" s="1" t="s">
        <v>93</v>
      </c>
      <c r="C6" s="1" t="s">
        <v>94</v>
      </c>
      <c r="D6" s="1" t="s">
        <v>95</v>
      </c>
      <c r="E6" s="2" t="s">
        <v>97</v>
      </c>
      <c r="F6" s="2" t="s">
        <v>120</v>
      </c>
      <c r="G6" s="2" t="s">
        <v>128</v>
      </c>
    </row>
    <row r="7" spans="1:7" ht="17.25">
      <c r="A7" s="7"/>
      <c r="B7" s="7"/>
      <c r="C7" s="7"/>
      <c r="D7" s="7"/>
      <c r="E7" s="7"/>
      <c r="F7" s="7"/>
      <c r="G7" s="7"/>
    </row>
    <row r="8" spans="1:7" ht="40.5" customHeight="1">
      <c r="A8" s="11" t="s">
        <v>1</v>
      </c>
      <c r="B8" s="8" t="s">
        <v>2</v>
      </c>
      <c r="C8" s="8" t="s">
        <v>0</v>
      </c>
      <c r="D8" s="8" t="s">
        <v>0</v>
      </c>
      <c r="E8" s="21">
        <f>E9+E12+E23+E44+E59+E63+E66+E41</f>
        <v>46049884</v>
      </c>
      <c r="F8" s="21">
        <f>F9+F12+F23+F44+F59+F63+F66+F41</f>
        <v>46972112</v>
      </c>
      <c r="G8" s="21">
        <f>G9+G12+G23+G44+G59+G63+G66+G41</f>
        <v>50411831</v>
      </c>
    </row>
    <row r="9" spans="1:7" ht="69">
      <c r="A9" s="11" t="s">
        <v>3</v>
      </c>
      <c r="B9" s="8" t="s">
        <v>4</v>
      </c>
      <c r="C9" s="8" t="s">
        <v>0</v>
      </c>
      <c r="D9" s="8" t="s">
        <v>0</v>
      </c>
      <c r="E9" s="21">
        <f aca="true" t="shared" si="0" ref="E9:G10">E10</f>
        <v>1317464</v>
      </c>
      <c r="F9" s="21">
        <f t="shared" si="0"/>
        <v>1356600</v>
      </c>
      <c r="G9" s="21">
        <f t="shared" si="0"/>
        <v>1356600</v>
      </c>
    </row>
    <row r="10" spans="1:7" ht="99.75" customHeight="1">
      <c r="A10" s="11" t="s">
        <v>102</v>
      </c>
      <c r="B10" s="8" t="s">
        <v>4</v>
      </c>
      <c r="C10" s="8" t="s">
        <v>138</v>
      </c>
      <c r="D10" s="8" t="s">
        <v>0</v>
      </c>
      <c r="E10" s="21">
        <f t="shared" si="0"/>
        <v>1317464</v>
      </c>
      <c r="F10" s="21">
        <f t="shared" si="0"/>
        <v>1356600</v>
      </c>
      <c r="G10" s="21">
        <f t="shared" si="0"/>
        <v>1356600</v>
      </c>
    </row>
    <row r="11" spans="1:7" ht="154.5" customHeight="1">
      <c r="A11" s="10" t="s">
        <v>6</v>
      </c>
      <c r="B11" s="9" t="s">
        <v>4</v>
      </c>
      <c r="C11" s="9" t="s">
        <v>138</v>
      </c>
      <c r="D11" s="9" t="s">
        <v>7</v>
      </c>
      <c r="E11" s="22">
        <v>1317464</v>
      </c>
      <c r="F11" s="22">
        <v>1356600</v>
      </c>
      <c r="G11" s="22">
        <v>1356600</v>
      </c>
    </row>
    <row r="12" spans="1:7" ht="114" customHeight="1">
      <c r="A12" s="11" t="s">
        <v>8</v>
      </c>
      <c r="B12" s="8" t="s">
        <v>9</v>
      </c>
      <c r="C12" s="8" t="s">
        <v>0</v>
      </c>
      <c r="D12" s="8" t="s">
        <v>0</v>
      </c>
      <c r="E12" s="21">
        <f>E13+E21+E17</f>
        <v>626757</v>
      </c>
      <c r="F12" s="21">
        <f>F13+F21+F17</f>
        <v>637408</v>
      </c>
      <c r="G12" s="21">
        <f>G13+G21+G17</f>
        <v>637408</v>
      </c>
    </row>
    <row r="13" spans="1:7" ht="99.75" customHeight="1">
      <c r="A13" s="11" t="s">
        <v>186</v>
      </c>
      <c r="B13" s="8" t="s">
        <v>9</v>
      </c>
      <c r="C13" s="8" t="s">
        <v>156</v>
      </c>
      <c r="D13" s="8" t="s">
        <v>0</v>
      </c>
      <c r="E13" s="21">
        <f>SUM(E14:E16)</f>
        <v>626757</v>
      </c>
      <c r="F13" s="21">
        <f>SUM(F14:F16)</f>
        <v>0</v>
      </c>
      <c r="G13" s="21">
        <f>SUM(G14:G16)</f>
        <v>0</v>
      </c>
    </row>
    <row r="14" spans="1:7" ht="128.25" customHeight="1">
      <c r="A14" s="10" t="s">
        <v>6</v>
      </c>
      <c r="B14" s="9" t="s">
        <v>9</v>
      </c>
      <c r="C14" s="9" t="s">
        <v>156</v>
      </c>
      <c r="D14" s="9" t="s">
        <v>7</v>
      </c>
      <c r="E14" s="22">
        <v>626757</v>
      </c>
      <c r="F14" s="22"/>
      <c r="G14" s="22"/>
    </row>
    <row r="15" spans="1:7" ht="61.5" customHeight="1" hidden="1">
      <c r="A15" s="10" t="s">
        <v>10</v>
      </c>
      <c r="B15" s="9" t="s">
        <v>9</v>
      </c>
      <c r="C15" s="9" t="s">
        <v>156</v>
      </c>
      <c r="D15" s="9" t="s">
        <v>11</v>
      </c>
      <c r="E15" s="22"/>
      <c r="F15" s="22"/>
      <c r="G15" s="22"/>
    </row>
    <row r="16" spans="1:7" ht="60.75" customHeight="1" hidden="1">
      <c r="A16" s="10" t="s">
        <v>10</v>
      </c>
      <c r="B16" s="9" t="s">
        <v>9</v>
      </c>
      <c r="C16" s="9" t="s">
        <v>156</v>
      </c>
      <c r="D16" s="9" t="s">
        <v>14</v>
      </c>
      <c r="E16" s="22"/>
      <c r="F16" s="22"/>
      <c r="G16" s="22"/>
    </row>
    <row r="17" spans="1:7" ht="99.75" customHeight="1">
      <c r="A17" s="11" t="s">
        <v>102</v>
      </c>
      <c r="B17" s="8" t="s">
        <v>9</v>
      </c>
      <c r="C17" s="8" t="s">
        <v>192</v>
      </c>
      <c r="D17" s="8"/>
      <c r="E17" s="21">
        <f>E18+E19+E20</f>
        <v>0</v>
      </c>
      <c r="F17" s="21">
        <f>F18+F19+F20</f>
        <v>637408</v>
      </c>
      <c r="G17" s="21">
        <f>G18+G19+G20</f>
        <v>637408</v>
      </c>
    </row>
    <row r="18" spans="1:7" ht="97.5" customHeight="1">
      <c r="A18" s="10" t="s">
        <v>6</v>
      </c>
      <c r="B18" s="9" t="s">
        <v>9</v>
      </c>
      <c r="C18" s="9" t="s">
        <v>192</v>
      </c>
      <c r="D18" s="9" t="s">
        <v>7</v>
      </c>
      <c r="E18" s="21"/>
      <c r="F18" s="22">
        <v>637408</v>
      </c>
      <c r="G18" s="22">
        <v>637408</v>
      </c>
    </row>
    <row r="19" spans="1:7" ht="60" customHeight="1" hidden="1">
      <c r="A19" s="10" t="s">
        <v>10</v>
      </c>
      <c r="B19" s="9" t="s">
        <v>9</v>
      </c>
      <c r="C19" s="9" t="s">
        <v>192</v>
      </c>
      <c r="D19" s="9" t="s">
        <v>11</v>
      </c>
      <c r="E19" s="21"/>
      <c r="F19" s="21"/>
      <c r="G19" s="22"/>
    </row>
    <row r="20" spans="1:7" ht="55.5" customHeight="1" hidden="1">
      <c r="A20" s="10" t="s">
        <v>10</v>
      </c>
      <c r="B20" s="9" t="s">
        <v>9</v>
      </c>
      <c r="C20" s="9" t="s">
        <v>192</v>
      </c>
      <c r="D20" s="9" t="s">
        <v>14</v>
      </c>
      <c r="E20" s="22"/>
      <c r="F20" s="22"/>
      <c r="G20" s="22"/>
    </row>
    <row r="21" spans="1:7" ht="69" hidden="1">
      <c r="A21" s="11" t="s">
        <v>104</v>
      </c>
      <c r="B21" s="8" t="s">
        <v>9</v>
      </c>
      <c r="C21" s="8" t="s">
        <v>12</v>
      </c>
      <c r="D21" s="8" t="s">
        <v>0</v>
      </c>
      <c r="E21" s="21">
        <f>E22</f>
        <v>0</v>
      </c>
      <c r="F21" s="21">
        <f>F22</f>
        <v>0</v>
      </c>
      <c r="G21" s="21">
        <f>G22</f>
        <v>0</v>
      </c>
    </row>
    <row r="22" spans="1:7" ht="18" hidden="1">
      <c r="A22" s="10" t="s">
        <v>13</v>
      </c>
      <c r="B22" s="9" t="s">
        <v>9</v>
      </c>
      <c r="C22" s="9" t="s">
        <v>12</v>
      </c>
      <c r="D22" s="9" t="s">
        <v>14</v>
      </c>
      <c r="E22" s="22"/>
      <c r="F22" s="22"/>
      <c r="G22" s="22"/>
    </row>
    <row r="23" spans="1:7" ht="138.75">
      <c r="A23" s="11" t="s">
        <v>15</v>
      </c>
      <c r="B23" s="8" t="s">
        <v>16</v>
      </c>
      <c r="C23" s="8" t="s">
        <v>0</v>
      </c>
      <c r="D23" s="8" t="s">
        <v>0</v>
      </c>
      <c r="E23" s="21">
        <f>E26+E36+E32+E24+E30</f>
        <v>17242981</v>
      </c>
      <c r="F23" s="21">
        <f>F26+F36+F32+F24+F30</f>
        <v>17685140</v>
      </c>
      <c r="G23" s="21">
        <f>G26+G36+G32+G24+G30</f>
        <v>17685140</v>
      </c>
    </row>
    <row r="24" spans="1:7" ht="116.25" customHeight="1">
      <c r="A24" s="11" t="s">
        <v>157</v>
      </c>
      <c r="B24" s="8" t="s">
        <v>16</v>
      </c>
      <c r="C24" s="8" t="s">
        <v>146</v>
      </c>
      <c r="D24" s="8"/>
      <c r="E24" s="21">
        <f>E25</f>
        <v>10000</v>
      </c>
      <c r="F24" s="21">
        <f>F25</f>
        <v>0</v>
      </c>
      <c r="G24" s="21">
        <f>G25</f>
        <v>0</v>
      </c>
    </row>
    <row r="25" spans="1:7" ht="54">
      <c r="A25" s="10" t="s">
        <v>10</v>
      </c>
      <c r="B25" s="9" t="s">
        <v>16</v>
      </c>
      <c r="C25" s="9" t="s">
        <v>146</v>
      </c>
      <c r="D25" s="9" t="s">
        <v>11</v>
      </c>
      <c r="E25" s="22">
        <v>10000</v>
      </c>
      <c r="F25" s="22"/>
      <c r="G25" s="22"/>
    </row>
    <row r="26" spans="1:7" ht="134.25" customHeight="1">
      <c r="A26" s="17" t="s">
        <v>158</v>
      </c>
      <c r="B26" s="8" t="s">
        <v>16</v>
      </c>
      <c r="C26" s="8" t="s">
        <v>139</v>
      </c>
      <c r="D26" s="8" t="s">
        <v>0</v>
      </c>
      <c r="E26" s="21">
        <f>E27+E28+E29</f>
        <v>15743281</v>
      </c>
      <c r="F26" s="21">
        <f>F27+F28+F29</f>
        <v>0</v>
      </c>
      <c r="G26" s="21">
        <f>G27+G28+G29</f>
        <v>0</v>
      </c>
    </row>
    <row r="27" spans="1:7" ht="126" customHeight="1">
      <c r="A27" s="10" t="s">
        <v>6</v>
      </c>
      <c r="B27" s="9" t="s">
        <v>16</v>
      </c>
      <c r="C27" s="9" t="s">
        <v>139</v>
      </c>
      <c r="D27" s="9" t="s">
        <v>7</v>
      </c>
      <c r="E27" s="22">
        <f>13919560+70000</f>
        <v>13989560</v>
      </c>
      <c r="F27" s="22"/>
      <c r="G27" s="22"/>
    </row>
    <row r="28" spans="1:7" ht="55.5" customHeight="1">
      <c r="A28" s="10" t="s">
        <v>10</v>
      </c>
      <c r="B28" s="9" t="s">
        <v>16</v>
      </c>
      <c r="C28" s="9" t="s">
        <v>139</v>
      </c>
      <c r="D28" s="9" t="s">
        <v>11</v>
      </c>
      <c r="E28" s="22">
        <f>1773721+50000-70000</f>
        <v>1753721</v>
      </c>
      <c r="F28" s="22"/>
      <c r="G28" s="22"/>
    </row>
    <row r="29" spans="1:7" ht="32.25" customHeight="1" hidden="1">
      <c r="A29" s="10" t="s">
        <v>13</v>
      </c>
      <c r="B29" s="9" t="s">
        <v>16</v>
      </c>
      <c r="C29" s="9" t="s">
        <v>139</v>
      </c>
      <c r="D29" s="9" t="s">
        <v>14</v>
      </c>
      <c r="E29" s="22"/>
      <c r="F29" s="22"/>
      <c r="G29" s="22"/>
    </row>
    <row r="30" spans="1:7" ht="138.75" hidden="1">
      <c r="A30" s="11" t="s">
        <v>159</v>
      </c>
      <c r="B30" s="8" t="s">
        <v>16</v>
      </c>
      <c r="C30" s="8" t="s">
        <v>160</v>
      </c>
      <c r="D30" s="8"/>
      <c r="E30" s="21">
        <f>E31</f>
        <v>0</v>
      </c>
      <c r="F30" s="21">
        <f>F31</f>
        <v>0</v>
      </c>
      <c r="G30" s="21">
        <f>G31</f>
        <v>0</v>
      </c>
    </row>
    <row r="31" spans="1:7" ht="54" hidden="1">
      <c r="A31" s="10" t="s">
        <v>10</v>
      </c>
      <c r="B31" s="9" t="s">
        <v>16</v>
      </c>
      <c r="C31" s="9" t="s">
        <v>160</v>
      </c>
      <c r="D31" s="9" t="s">
        <v>11</v>
      </c>
      <c r="E31" s="22"/>
      <c r="F31" s="22"/>
      <c r="G31" s="22"/>
    </row>
    <row r="32" spans="1:7" ht="87">
      <c r="A32" s="11" t="s">
        <v>102</v>
      </c>
      <c r="B32" s="8" t="s">
        <v>16</v>
      </c>
      <c r="C32" s="8" t="s">
        <v>138</v>
      </c>
      <c r="D32" s="8" t="s">
        <v>0</v>
      </c>
      <c r="E32" s="21">
        <f>SUM(E33:E34)</f>
        <v>0</v>
      </c>
      <c r="F32" s="21">
        <f>SUM(F33:F34)</f>
        <v>16195440</v>
      </c>
      <c r="G32" s="21">
        <f>SUM(G33:G35)</f>
        <v>16195440</v>
      </c>
    </row>
    <row r="33" spans="1:7" ht="144">
      <c r="A33" s="10" t="s">
        <v>6</v>
      </c>
      <c r="B33" s="9" t="s">
        <v>16</v>
      </c>
      <c r="C33" s="9" t="s">
        <v>138</v>
      </c>
      <c r="D33" s="9" t="s">
        <v>7</v>
      </c>
      <c r="E33" s="20"/>
      <c r="F33" s="22">
        <v>15595071</v>
      </c>
      <c r="G33" s="22">
        <v>15595071</v>
      </c>
    </row>
    <row r="34" spans="1:7" ht="54" customHeight="1">
      <c r="A34" s="10" t="s">
        <v>10</v>
      </c>
      <c r="B34" s="9" t="s">
        <v>16</v>
      </c>
      <c r="C34" s="9" t="s">
        <v>138</v>
      </c>
      <c r="D34" s="9" t="s">
        <v>11</v>
      </c>
      <c r="E34" s="20"/>
      <c r="F34" s="22">
        <v>600369</v>
      </c>
      <c r="G34" s="22">
        <v>600369</v>
      </c>
    </row>
    <row r="35" spans="1:7" ht="18" hidden="1">
      <c r="A35" s="10" t="s">
        <v>13</v>
      </c>
      <c r="B35" s="9" t="s">
        <v>16</v>
      </c>
      <c r="C35" s="9" t="s">
        <v>138</v>
      </c>
      <c r="D35" s="9" t="s">
        <v>14</v>
      </c>
      <c r="E35" s="20"/>
      <c r="F35" s="22"/>
      <c r="G35" s="22"/>
    </row>
    <row r="36" spans="1:7" ht="69">
      <c r="A36" s="11" t="s">
        <v>104</v>
      </c>
      <c r="B36" s="8" t="s">
        <v>16</v>
      </c>
      <c r="C36" s="8" t="s">
        <v>140</v>
      </c>
      <c r="D36" s="8" t="s">
        <v>0</v>
      </c>
      <c r="E36" s="21">
        <f>SUM(E37:E40)</f>
        <v>1489700</v>
      </c>
      <c r="F36" s="21">
        <f>SUM(F37:F40)</f>
        <v>1489700</v>
      </c>
      <c r="G36" s="21">
        <f>SUM(G37:G40)</f>
        <v>1489700</v>
      </c>
    </row>
    <row r="37" spans="1:7" ht="127.5" customHeight="1">
      <c r="A37" s="10" t="s">
        <v>6</v>
      </c>
      <c r="B37" s="9" t="s">
        <v>16</v>
      </c>
      <c r="C37" s="9" t="s">
        <v>140</v>
      </c>
      <c r="D37" s="9" t="s">
        <v>7</v>
      </c>
      <c r="E37" s="22">
        <f>297400+651136.08+287907.05+206200</f>
        <v>1442643.13</v>
      </c>
      <c r="F37" s="22">
        <f>297400+651136.08+287907.05+206200</f>
        <v>1442643.13</v>
      </c>
      <c r="G37" s="22">
        <f>297400+651136.08+287907.05+206200</f>
        <v>1442643.13</v>
      </c>
    </row>
    <row r="38" spans="1:7" ht="57.75" customHeight="1">
      <c r="A38" s="10" t="s">
        <v>10</v>
      </c>
      <c r="B38" s="9" t="s">
        <v>16</v>
      </c>
      <c r="C38" s="9" t="s">
        <v>140</v>
      </c>
      <c r="D38" s="9" t="s">
        <v>11</v>
      </c>
      <c r="E38" s="22">
        <f>17863.92+29192.95</f>
        <v>47056.869999999995</v>
      </c>
      <c r="F38" s="22">
        <f>17863.92+29192.95</f>
        <v>47056.869999999995</v>
      </c>
      <c r="G38" s="22">
        <f>17863.92+29192.95</f>
        <v>47056.869999999995</v>
      </c>
    </row>
    <row r="39" spans="1:7" ht="36" hidden="1">
      <c r="A39" s="10" t="s">
        <v>33</v>
      </c>
      <c r="B39" s="9" t="s">
        <v>16</v>
      </c>
      <c r="C39" s="9" t="s">
        <v>140</v>
      </c>
      <c r="D39" s="9" t="s">
        <v>34</v>
      </c>
      <c r="E39" s="22"/>
      <c r="F39" s="22"/>
      <c r="G39" s="22"/>
    </row>
    <row r="40" spans="1:7" ht="25.5" customHeight="1" hidden="1">
      <c r="A40" s="10" t="s">
        <v>13</v>
      </c>
      <c r="B40" s="9" t="s">
        <v>16</v>
      </c>
      <c r="C40" s="9" t="s">
        <v>140</v>
      </c>
      <c r="D40" s="9" t="s">
        <v>14</v>
      </c>
      <c r="E40" s="22"/>
      <c r="F40" s="22"/>
      <c r="G40" s="22"/>
    </row>
    <row r="41" spans="1:7" ht="18" hidden="1">
      <c r="A41" s="11" t="s">
        <v>153</v>
      </c>
      <c r="B41" s="8" t="s">
        <v>154</v>
      </c>
      <c r="C41" s="9"/>
      <c r="D41" s="9"/>
      <c r="E41" s="21">
        <f aca="true" t="shared" si="1" ref="E41:G42">E42</f>
        <v>0</v>
      </c>
      <c r="F41" s="21">
        <f t="shared" si="1"/>
        <v>0</v>
      </c>
      <c r="G41" s="21">
        <f t="shared" si="1"/>
        <v>0</v>
      </c>
    </row>
    <row r="42" spans="1:7" ht="69" hidden="1">
      <c r="A42" s="11" t="s">
        <v>103</v>
      </c>
      <c r="B42" s="8" t="s">
        <v>154</v>
      </c>
      <c r="C42" s="8" t="s">
        <v>155</v>
      </c>
      <c r="D42" s="9"/>
      <c r="E42" s="21">
        <f t="shared" si="1"/>
        <v>0</v>
      </c>
      <c r="F42" s="21">
        <f t="shared" si="1"/>
        <v>0</v>
      </c>
      <c r="G42" s="21">
        <f t="shared" si="1"/>
        <v>0</v>
      </c>
    </row>
    <row r="43" spans="1:7" ht="54">
      <c r="A43" s="10" t="s">
        <v>10</v>
      </c>
      <c r="B43" s="9" t="s">
        <v>154</v>
      </c>
      <c r="C43" s="9" t="s">
        <v>155</v>
      </c>
      <c r="D43" s="9" t="s">
        <v>11</v>
      </c>
      <c r="E43" s="22"/>
      <c r="F43" s="22"/>
      <c r="G43" s="22"/>
    </row>
    <row r="44" spans="1:7" ht="101.25" customHeight="1">
      <c r="A44" s="11" t="s">
        <v>17</v>
      </c>
      <c r="B44" s="8" t="s">
        <v>18</v>
      </c>
      <c r="C44" s="8" t="s">
        <v>0</v>
      </c>
      <c r="D44" s="8" t="s">
        <v>0</v>
      </c>
      <c r="E44" s="21">
        <f>E47+E55+E51+E45</f>
        <v>6386373</v>
      </c>
      <c r="F44" s="21">
        <f>F47+F55+F51</f>
        <v>6016549</v>
      </c>
      <c r="G44" s="21">
        <f>G47+G55+G51</f>
        <v>6016549</v>
      </c>
    </row>
    <row r="45" spans="1:7" ht="104.25">
      <c r="A45" s="11" t="s">
        <v>157</v>
      </c>
      <c r="B45" s="8" t="s">
        <v>18</v>
      </c>
      <c r="C45" s="8" t="s">
        <v>199</v>
      </c>
      <c r="D45" s="8"/>
      <c r="E45" s="21">
        <f>E46</f>
        <v>21000</v>
      </c>
      <c r="F45" s="21"/>
      <c r="G45" s="21"/>
    </row>
    <row r="46" spans="1:7" ht="57" customHeight="1">
      <c r="A46" s="10" t="s">
        <v>10</v>
      </c>
      <c r="B46" s="9" t="s">
        <v>18</v>
      </c>
      <c r="C46" s="9" t="s">
        <v>199</v>
      </c>
      <c r="D46" s="9" t="s">
        <v>11</v>
      </c>
      <c r="E46" s="22">
        <v>21000</v>
      </c>
      <c r="F46" s="21"/>
      <c r="G46" s="21"/>
    </row>
    <row r="47" spans="1:7" ht="138.75">
      <c r="A47" s="17" t="s">
        <v>161</v>
      </c>
      <c r="B47" s="8" t="s">
        <v>18</v>
      </c>
      <c r="C47" s="8" t="s">
        <v>141</v>
      </c>
      <c r="D47" s="8" t="s">
        <v>0</v>
      </c>
      <c r="E47" s="21">
        <f>SUM(E48:E50)</f>
        <v>6365373</v>
      </c>
      <c r="F47" s="21">
        <f>SUM(F48:F50)</f>
        <v>0</v>
      </c>
      <c r="G47" s="21">
        <f>SUM(G48:G50)</f>
        <v>0</v>
      </c>
    </row>
    <row r="48" spans="1:7" ht="131.25" customHeight="1">
      <c r="A48" s="10" t="s">
        <v>6</v>
      </c>
      <c r="B48" s="9" t="s">
        <v>18</v>
      </c>
      <c r="C48" s="9" t="s">
        <v>141</v>
      </c>
      <c r="D48" s="9" t="s">
        <v>7</v>
      </c>
      <c r="E48" s="22">
        <f>5506019+368202</f>
        <v>5874221</v>
      </c>
      <c r="F48" s="22"/>
      <c r="G48" s="22"/>
    </row>
    <row r="49" spans="1:7" ht="54">
      <c r="A49" s="10" t="s">
        <v>10</v>
      </c>
      <c r="B49" s="9" t="s">
        <v>18</v>
      </c>
      <c r="C49" s="9" t="s">
        <v>141</v>
      </c>
      <c r="D49" s="9" t="s">
        <v>11</v>
      </c>
      <c r="E49" s="22">
        <f>401779+66417+11956</f>
        <v>480152</v>
      </c>
      <c r="F49" s="22"/>
      <c r="G49" s="22"/>
    </row>
    <row r="50" spans="1:7" ht="22.5" customHeight="1">
      <c r="A50" s="10" t="s">
        <v>13</v>
      </c>
      <c r="B50" s="9" t="s">
        <v>18</v>
      </c>
      <c r="C50" s="9" t="s">
        <v>141</v>
      </c>
      <c r="D50" s="9" t="s">
        <v>14</v>
      </c>
      <c r="E50" s="22">
        <v>11000</v>
      </c>
      <c r="F50" s="22"/>
      <c r="G50" s="22"/>
    </row>
    <row r="51" spans="1:7" ht="87">
      <c r="A51" s="11" t="s">
        <v>102</v>
      </c>
      <c r="B51" s="8" t="s">
        <v>18</v>
      </c>
      <c r="C51" s="8" t="s">
        <v>138</v>
      </c>
      <c r="D51" s="8"/>
      <c r="E51" s="21">
        <f>E52+E53+E54</f>
        <v>0</v>
      </c>
      <c r="F51" s="21">
        <f>F52+F53+F54</f>
        <v>6016549</v>
      </c>
      <c r="G51" s="21">
        <f>G52+G53+G54</f>
        <v>6016549</v>
      </c>
    </row>
    <row r="52" spans="1:7" ht="144">
      <c r="A52" s="10" t="s">
        <v>6</v>
      </c>
      <c r="B52" s="9" t="s">
        <v>18</v>
      </c>
      <c r="C52" s="9" t="s">
        <v>138</v>
      </c>
      <c r="D52" s="9" t="s">
        <v>7</v>
      </c>
      <c r="E52" s="22"/>
      <c r="F52" s="22">
        <v>5930762</v>
      </c>
      <c r="G52" s="22">
        <v>5930762</v>
      </c>
    </row>
    <row r="53" spans="1:7" ht="54">
      <c r="A53" s="10" t="s">
        <v>10</v>
      </c>
      <c r="B53" s="9" t="s">
        <v>18</v>
      </c>
      <c r="C53" s="9" t="s">
        <v>138</v>
      </c>
      <c r="D53" s="9" t="s">
        <v>11</v>
      </c>
      <c r="E53" s="22"/>
      <c r="F53" s="22">
        <v>82787</v>
      </c>
      <c r="G53" s="22">
        <v>82787</v>
      </c>
    </row>
    <row r="54" spans="1:7" ht="18">
      <c r="A54" s="10" t="s">
        <v>13</v>
      </c>
      <c r="B54" s="9" t="s">
        <v>18</v>
      </c>
      <c r="C54" s="9" t="s">
        <v>138</v>
      </c>
      <c r="D54" s="9" t="s">
        <v>14</v>
      </c>
      <c r="E54" s="22"/>
      <c r="F54" s="22">
        <v>3000</v>
      </c>
      <c r="G54" s="22">
        <v>3000</v>
      </c>
    </row>
    <row r="55" spans="1:7" ht="70.5" customHeight="1" hidden="1">
      <c r="A55" s="11" t="s">
        <v>104</v>
      </c>
      <c r="B55" s="8" t="s">
        <v>18</v>
      </c>
      <c r="C55" s="8" t="s">
        <v>140</v>
      </c>
      <c r="D55" s="8" t="s">
        <v>0</v>
      </c>
      <c r="E55" s="21">
        <f>SUM(E56:E58)</f>
        <v>0</v>
      </c>
      <c r="F55" s="21">
        <f>SUM(F56:F58)</f>
        <v>0</v>
      </c>
      <c r="G55" s="21">
        <f>SUM(G56:G58)</f>
        <v>0</v>
      </c>
    </row>
    <row r="56" spans="1:7" ht="144" hidden="1">
      <c r="A56" s="10" t="s">
        <v>6</v>
      </c>
      <c r="B56" s="9" t="s">
        <v>18</v>
      </c>
      <c r="C56" s="9" t="s">
        <v>12</v>
      </c>
      <c r="D56" s="9" t="s">
        <v>7</v>
      </c>
      <c r="E56" s="22"/>
      <c r="F56" s="22"/>
      <c r="G56" s="22"/>
    </row>
    <row r="57" spans="1:7" ht="54" hidden="1">
      <c r="A57" s="10" t="s">
        <v>10</v>
      </c>
      <c r="B57" s="9" t="s">
        <v>18</v>
      </c>
      <c r="C57" s="9" t="s">
        <v>12</v>
      </c>
      <c r="D57" s="9" t="s">
        <v>11</v>
      </c>
      <c r="E57" s="22"/>
      <c r="F57" s="22"/>
      <c r="G57" s="22"/>
    </row>
    <row r="58" spans="1:7" ht="18.75" customHeight="1" hidden="1">
      <c r="A58" s="10" t="s">
        <v>13</v>
      </c>
      <c r="B58" s="9" t="s">
        <v>18</v>
      </c>
      <c r="C58" s="9" t="s">
        <v>140</v>
      </c>
      <c r="D58" s="9" t="s">
        <v>14</v>
      </c>
      <c r="E58" s="22"/>
      <c r="F58" s="22"/>
      <c r="G58" s="22"/>
    </row>
    <row r="59" spans="1:7" ht="34.5" hidden="1">
      <c r="A59" s="11" t="s">
        <v>19</v>
      </c>
      <c r="B59" s="8" t="s">
        <v>20</v>
      </c>
      <c r="C59" s="8" t="s">
        <v>140</v>
      </c>
      <c r="D59" s="8" t="s">
        <v>0</v>
      </c>
      <c r="E59" s="21">
        <f>E60</f>
        <v>0</v>
      </c>
      <c r="F59" s="21">
        <f>F60</f>
        <v>0</v>
      </c>
      <c r="G59" s="21">
        <f>G60</f>
        <v>0</v>
      </c>
    </row>
    <row r="60" spans="1:7" ht="69" hidden="1">
      <c r="A60" s="11" t="s">
        <v>104</v>
      </c>
      <c r="B60" s="8" t="s">
        <v>20</v>
      </c>
      <c r="C60" s="8" t="s">
        <v>140</v>
      </c>
      <c r="D60" s="8" t="s">
        <v>0</v>
      </c>
      <c r="E60" s="21">
        <f>E61+E62</f>
        <v>0</v>
      </c>
      <c r="F60" s="21">
        <f>F61+F62</f>
        <v>0</v>
      </c>
      <c r="G60" s="21">
        <f>G61+G62</f>
        <v>0</v>
      </c>
    </row>
    <row r="61" spans="1:7" ht="54" hidden="1">
      <c r="A61" s="10" t="s">
        <v>10</v>
      </c>
      <c r="B61" s="9" t="s">
        <v>20</v>
      </c>
      <c r="C61" s="9" t="s">
        <v>140</v>
      </c>
      <c r="D61" s="9" t="s">
        <v>11</v>
      </c>
      <c r="E61" s="22"/>
      <c r="F61" s="22"/>
      <c r="G61" s="22"/>
    </row>
    <row r="62" spans="1:7" ht="20.25" customHeight="1" hidden="1">
      <c r="A62" s="10" t="s">
        <v>13</v>
      </c>
      <c r="B62" s="9" t="s">
        <v>20</v>
      </c>
      <c r="C62" s="9" t="s">
        <v>140</v>
      </c>
      <c r="D62" s="9" t="s">
        <v>14</v>
      </c>
      <c r="E62" s="22"/>
      <c r="F62" s="22"/>
      <c r="G62" s="22"/>
    </row>
    <row r="63" spans="1:7" ht="19.5" customHeight="1">
      <c r="A63" s="11" t="s">
        <v>21</v>
      </c>
      <c r="B63" s="8" t="s">
        <v>22</v>
      </c>
      <c r="C63" s="8"/>
      <c r="D63" s="8" t="s">
        <v>0</v>
      </c>
      <c r="E63" s="21">
        <f aca="true" t="shared" si="2" ref="E63:G64">E64</f>
        <v>150000</v>
      </c>
      <c r="F63" s="21">
        <f t="shared" si="2"/>
        <v>150000</v>
      </c>
      <c r="G63" s="21">
        <f t="shared" si="2"/>
        <v>150000</v>
      </c>
    </row>
    <row r="64" spans="1:7" ht="77.25" customHeight="1">
      <c r="A64" s="11" t="s">
        <v>104</v>
      </c>
      <c r="B64" s="8" t="s">
        <v>22</v>
      </c>
      <c r="C64" s="8" t="s">
        <v>140</v>
      </c>
      <c r="D64" s="8" t="s">
        <v>0</v>
      </c>
      <c r="E64" s="21">
        <f t="shared" si="2"/>
        <v>150000</v>
      </c>
      <c r="F64" s="21">
        <f t="shared" si="2"/>
        <v>150000</v>
      </c>
      <c r="G64" s="21">
        <f t="shared" si="2"/>
        <v>150000</v>
      </c>
    </row>
    <row r="65" spans="1:7" ht="18">
      <c r="A65" s="10" t="s">
        <v>13</v>
      </c>
      <c r="B65" s="9" t="s">
        <v>22</v>
      </c>
      <c r="C65" s="9" t="s">
        <v>140</v>
      </c>
      <c r="D65" s="9" t="s">
        <v>14</v>
      </c>
      <c r="E65" s="22">
        <v>150000</v>
      </c>
      <c r="F65" s="22">
        <v>150000</v>
      </c>
      <c r="G65" s="22">
        <v>150000</v>
      </c>
    </row>
    <row r="66" spans="1:7" ht="42" customHeight="1">
      <c r="A66" s="11" t="s">
        <v>23</v>
      </c>
      <c r="B66" s="8" t="s">
        <v>24</v>
      </c>
      <c r="C66" s="8" t="s">
        <v>0</v>
      </c>
      <c r="D66" s="8" t="s">
        <v>0</v>
      </c>
      <c r="E66" s="21">
        <f>E67+E72+E75+E79+E83</f>
        <v>20326309</v>
      </c>
      <c r="F66" s="21">
        <f>F67+F72+F75+F79+F83</f>
        <v>21126415</v>
      </c>
      <c r="G66" s="21">
        <f>G67+G72+G75+G79+G83</f>
        <v>24566134</v>
      </c>
    </row>
    <row r="67" spans="1:7" ht="137.25" customHeight="1">
      <c r="A67" s="17" t="s">
        <v>158</v>
      </c>
      <c r="B67" s="8" t="s">
        <v>24</v>
      </c>
      <c r="C67" s="8" t="s">
        <v>139</v>
      </c>
      <c r="D67" s="8" t="s">
        <v>0</v>
      </c>
      <c r="E67" s="21">
        <f>SUM(E68:E71)</f>
        <v>11629432</v>
      </c>
      <c r="F67" s="21">
        <f>SUM(F68:F71)</f>
        <v>0</v>
      </c>
      <c r="G67" s="21">
        <f>SUM(G68:G71)</f>
        <v>0</v>
      </c>
    </row>
    <row r="68" spans="1:7" ht="126" customHeight="1">
      <c r="A68" s="10" t="s">
        <v>6</v>
      </c>
      <c r="B68" s="9" t="s">
        <v>24</v>
      </c>
      <c r="C68" s="9" t="s">
        <v>139</v>
      </c>
      <c r="D68" s="9" t="s">
        <v>7</v>
      </c>
      <c r="E68" s="22">
        <v>6164373</v>
      </c>
      <c r="F68" s="22"/>
      <c r="G68" s="22"/>
    </row>
    <row r="69" spans="1:7" ht="56.25" customHeight="1">
      <c r="A69" s="10" t="s">
        <v>10</v>
      </c>
      <c r="B69" s="9" t="s">
        <v>24</v>
      </c>
      <c r="C69" s="9" t="s">
        <v>139</v>
      </c>
      <c r="D69" s="9" t="s">
        <v>11</v>
      </c>
      <c r="E69" s="22">
        <f>4187609+100000+1125450</f>
        <v>5413059</v>
      </c>
      <c r="F69" s="22"/>
      <c r="G69" s="22"/>
    </row>
    <row r="70" spans="1:7" ht="36" hidden="1">
      <c r="A70" s="10" t="s">
        <v>33</v>
      </c>
      <c r="B70" s="9" t="s">
        <v>24</v>
      </c>
      <c r="C70" s="9" t="s">
        <v>139</v>
      </c>
      <c r="D70" s="9" t="s">
        <v>34</v>
      </c>
      <c r="E70" s="22"/>
      <c r="F70" s="22"/>
      <c r="G70" s="22"/>
    </row>
    <row r="71" spans="1:7" ht="28.5" customHeight="1">
      <c r="A71" s="10" t="s">
        <v>13</v>
      </c>
      <c r="B71" s="9" t="s">
        <v>24</v>
      </c>
      <c r="C71" s="9" t="s">
        <v>139</v>
      </c>
      <c r="D71" s="9" t="s">
        <v>14</v>
      </c>
      <c r="E71" s="22">
        <v>52000</v>
      </c>
      <c r="F71" s="22"/>
      <c r="G71" s="22"/>
    </row>
    <row r="72" spans="1:7" ht="114" customHeight="1">
      <c r="A72" s="17" t="s">
        <v>162</v>
      </c>
      <c r="B72" s="8" t="s">
        <v>24</v>
      </c>
      <c r="C72" s="8" t="s">
        <v>142</v>
      </c>
      <c r="D72" s="8"/>
      <c r="E72" s="21">
        <f>E73+E74</f>
        <v>707575</v>
      </c>
      <c r="F72" s="21">
        <f>F73+F74</f>
        <v>0</v>
      </c>
      <c r="G72" s="21">
        <f>G73+G74</f>
        <v>0</v>
      </c>
    </row>
    <row r="73" spans="1:7" ht="54">
      <c r="A73" s="10" t="s">
        <v>10</v>
      </c>
      <c r="B73" s="9" t="s">
        <v>24</v>
      </c>
      <c r="C73" s="9" t="s">
        <v>142</v>
      </c>
      <c r="D73" s="9" t="s">
        <v>11</v>
      </c>
      <c r="E73" s="22">
        <v>707575</v>
      </c>
      <c r="F73" s="22"/>
      <c r="G73" s="22"/>
    </row>
    <row r="74" spans="1:7" ht="18" hidden="1">
      <c r="A74" s="10" t="s">
        <v>13</v>
      </c>
      <c r="B74" s="9" t="s">
        <v>24</v>
      </c>
      <c r="C74" s="9" t="s">
        <v>61</v>
      </c>
      <c r="D74" s="9" t="s">
        <v>14</v>
      </c>
      <c r="E74" s="22"/>
      <c r="F74" s="22"/>
      <c r="G74" s="22"/>
    </row>
    <row r="75" spans="1:7" ht="144.75" customHeight="1">
      <c r="A75" s="11" t="s">
        <v>176</v>
      </c>
      <c r="B75" s="8" t="s">
        <v>24</v>
      </c>
      <c r="C75" s="8" t="s">
        <v>177</v>
      </c>
      <c r="D75" s="8"/>
      <c r="E75" s="21">
        <f>SUM(E76:E78)</f>
        <v>5878642</v>
      </c>
      <c r="F75" s="21">
        <f>SUM(F76:F78)</f>
        <v>0</v>
      </c>
      <c r="G75" s="21">
        <f>SUM(G76:G78)</f>
        <v>0</v>
      </c>
    </row>
    <row r="76" spans="1:7" ht="155.25" customHeight="1">
      <c r="A76" s="10" t="s">
        <v>6</v>
      </c>
      <c r="B76" s="9" t="s">
        <v>24</v>
      </c>
      <c r="C76" s="9" t="s">
        <v>177</v>
      </c>
      <c r="D76" s="9" t="s">
        <v>7</v>
      </c>
      <c r="E76" s="22">
        <v>5322107</v>
      </c>
      <c r="F76" s="22"/>
      <c r="G76" s="22"/>
    </row>
    <row r="77" spans="1:7" ht="55.5" customHeight="1">
      <c r="A77" s="10" t="s">
        <v>10</v>
      </c>
      <c r="B77" s="9" t="s">
        <v>24</v>
      </c>
      <c r="C77" s="9" t="s">
        <v>177</v>
      </c>
      <c r="D77" s="9" t="s">
        <v>11</v>
      </c>
      <c r="E77" s="22">
        <f>448757+107778</f>
        <v>556535</v>
      </c>
      <c r="F77" s="22"/>
      <c r="G77" s="22"/>
    </row>
    <row r="78" spans="1:7" ht="18" hidden="1">
      <c r="A78" s="10" t="s">
        <v>13</v>
      </c>
      <c r="B78" s="9" t="s">
        <v>24</v>
      </c>
      <c r="C78" s="9" t="s">
        <v>177</v>
      </c>
      <c r="D78" s="9" t="s">
        <v>14</v>
      </c>
      <c r="E78" s="22"/>
      <c r="F78" s="22"/>
      <c r="G78" s="22"/>
    </row>
    <row r="79" spans="1:7" ht="87">
      <c r="A79" s="11" t="s">
        <v>102</v>
      </c>
      <c r="B79" s="8" t="s">
        <v>24</v>
      </c>
      <c r="C79" s="8" t="s">
        <v>138</v>
      </c>
      <c r="D79" s="8" t="s">
        <v>0</v>
      </c>
      <c r="E79" s="21">
        <f>E80+E81+E82</f>
        <v>0</v>
      </c>
      <c r="F79" s="21">
        <f>F80+F81+F82</f>
        <v>1905745</v>
      </c>
      <c r="G79" s="21">
        <f>G80+G81+G82</f>
        <v>1905745</v>
      </c>
    </row>
    <row r="80" spans="1:7" ht="0.75" customHeight="1">
      <c r="A80" s="10" t="s">
        <v>6</v>
      </c>
      <c r="B80" s="9" t="s">
        <v>24</v>
      </c>
      <c r="C80" s="9" t="s">
        <v>138</v>
      </c>
      <c r="D80" s="9" t="s">
        <v>7</v>
      </c>
      <c r="E80" s="22"/>
      <c r="F80" s="22"/>
      <c r="G80" s="22"/>
    </row>
    <row r="81" spans="1:7" ht="54">
      <c r="A81" s="10" t="s">
        <v>10</v>
      </c>
      <c r="B81" s="9" t="s">
        <v>24</v>
      </c>
      <c r="C81" s="9" t="s">
        <v>138</v>
      </c>
      <c r="D81" s="9" t="s">
        <v>11</v>
      </c>
      <c r="E81" s="22"/>
      <c r="F81" s="22">
        <v>1905745</v>
      </c>
      <c r="G81" s="22">
        <v>1905745</v>
      </c>
    </row>
    <row r="82" spans="1:7" ht="18" hidden="1">
      <c r="A82" s="10" t="s">
        <v>13</v>
      </c>
      <c r="B82" s="9" t="s">
        <v>24</v>
      </c>
      <c r="C82" s="9" t="s">
        <v>138</v>
      </c>
      <c r="D82" s="9" t="s">
        <v>14</v>
      </c>
      <c r="E82" s="22"/>
      <c r="F82" s="22"/>
      <c r="G82" s="22"/>
    </row>
    <row r="83" spans="1:7" ht="69">
      <c r="A83" s="11" t="s">
        <v>103</v>
      </c>
      <c r="B83" s="8" t="s">
        <v>24</v>
      </c>
      <c r="C83" s="8" t="s">
        <v>140</v>
      </c>
      <c r="D83" s="8" t="s">
        <v>0</v>
      </c>
      <c r="E83" s="21">
        <f>E84+E85+E86+E87+E88+E89</f>
        <v>2110660</v>
      </c>
      <c r="F83" s="21">
        <f>F84+F85+F86+F87+F88+F89</f>
        <v>19220670</v>
      </c>
      <c r="G83" s="21">
        <f>SUM(G84:G89)</f>
        <v>22660389</v>
      </c>
    </row>
    <row r="84" spans="1:7" ht="129" customHeight="1">
      <c r="A84" s="10" t="s">
        <v>6</v>
      </c>
      <c r="B84" s="9" t="s">
        <v>24</v>
      </c>
      <c r="C84" s="9" t="s">
        <v>140</v>
      </c>
      <c r="D84" s="9" t="s">
        <v>7</v>
      </c>
      <c r="E84" s="22">
        <v>1694592.56</v>
      </c>
      <c r="F84" s="22">
        <f>12689372+1007585</f>
        <v>13696957</v>
      </c>
      <c r="G84" s="22">
        <f>12689372+1036279</f>
        <v>13725651</v>
      </c>
    </row>
    <row r="85" spans="1:7" ht="56.25" customHeight="1">
      <c r="A85" s="10" t="s">
        <v>10</v>
      </c>
      <c r="B85" s="9" t="s">
        <v>24</v>
      </c>
      <c r="C85" s="9" t="s">
        <v>140</v>
      </c>
      <c r="D85" s="9" t="s">
        <v>11</v>
      </c>
      <c r="E85" s="22">
        <f>263700+39907.44</f>
        <v>303607.44</v>
      </c>
      <c r="F85" s="22">
        <f>985898+36315</f>
        <v>1022213</v>
      </c>
      <c r="G85" s="22">
        <f>894417+38821</f>
        <v>933238</v>
      </c>
    </row>
    <row r="86" spans="1:7" ht="61.5" customHeight="1" hidden="1">
      <c r="A86" s="10" t="s">
        <v>33</v>
      </c>
      <c r="B86" s="9" t="s">
        <v>24</v>
      </c>
      <c r="C86" s="9" t="s">
        <v>12</v>
      </c>
      <c r="D86" s="9" t="s">
        <v>34</v>
      </c>
      <c r="E86" s="22"/>
      <c r="F86" s="22"/>
      <c r="G86" s="22"/>
    </row>
    <row r="87" spans="1:7" ht="51" customHeight="1" hidden="1">
      <c r="A87" s="10" t="s">
        <v>25</v>
      </c>
      <c r="B87" s="9" t="s">
        <v>24</v>
      </c>
      <c r="C87" s="9" t="s">
        <v>12</v>
      </c>
      <c r="D87" s="9" t="s">
        <v>26</v>
      </c>
      <c r="E87" s="22"/>
      <c r="F87" s="22"/>
      <c r="G87" s="22"/>
    </row>
    <row r="88" spans="1:7" ht="39.75" customHeight="1" hidden="1">
      <c r="A88" s="10" t="s">
        <v>27</v>
      </c>
      <c r="B88" s="9" t="s">
        <v>24</v>
      </c>
      <c r="C88" s="9" t="s">
        <v>140</v>
      </c>
      <c r="D88" s="9" t="s">
        <v>28</v>
      </c>
      <c r="E88" s="22"/>
      <c r="F88" s="22"/>
      <c r="G88" s="22"/>
    </row>
    <row r="89" spans="1:7" ht="27.75" customHeight="1">
      <c r="A89" s="10" t="s">
        <v>13</v>
      </c>
      <c r="B89" s="9" t="s">
        <v>24</v>
      </c>
      <c r="C89" s="9" t="s">
        <v>140</v>
      </c>
      <c r="D89" s="9" t="s">
        <v>14</v>
      </c>
      <c r="E89" s="22">
        <v>112460</v>
      </c>
      <c r="F89" s="22">
        <v>4501500</v>
      </c>
      <c r="G89" s="22">
        <v>8001500</v>
      </c>
    </row>
    <row r="90" spans="1:7" s="19" customFormat="1" ht="69">
      <c r="A90" s="11" t="s">
        <v>122</v>
      </c>
      <c r="B90" s="8" t="s">
        <v>125</v>
      </c>
      <c r="C90" s="9"/>
      <c r="D90" s="9"/>
      <c r="E90" s="21">
        <f>E91+E94</f>
        <v>517327</v>
      </c>
      <c r="F90" s="21">
        <f>F91+F94</f>
        <v>0</v>
      </c>
      <c r="G90" s="21">
        <f>G91+G94</f>
        <v>0</v>
      </c>
    </row>
    <row r="91" spans="1:7" ht="79.5" customHeight="1">
      <c r="A91" s="11" t="s">
        <v>123</v>
      </c>
      <c r="B91" s="8" t="s">
        <v>126</v>
      </c>
      <c r="C91" s="9"/>
      <c r="D91" s="9"/>
      <c r="E91" s="21">
        <f aca="true" t="shared" si="3" ref="E91:G92">E92</f>
        <v>507327</v>
      </c>
      <c r="F91" s="21">
        <f t="shared" si="3"/>
        <v>0</v>
      </c>
      <c r="G91" s="21">
        <f t="shared" si="3"/>
        <v>0</v>
      </c>
    </row>
    <row r="92" spans="1:7" ht="81.75" customHeight="1">
      <c r="A92" s="11" t="s">
        <v>103</v>
      </c>
      <c r="B92" s="8" t="s">
        <v>126</v>
      </c>
      <c r="C92" s="8" t="s">
        <v>140</v>
      </c>
      <c r="D92" s="8" t="s">
        <v>0</v>
      </c>
      <c r="E92" s="21">
        <f t="shared" si="3"/>
        <v>507327</v>
      </c>
      <c r="F92" s="21">
        <f t="shared" si="3"/>
        <v>0</v>
      </c>
      <c r="G92" s="21">
        <f t="shared" si="3"/>
        <v>0</v>
      </c>
    </row>
    <row r="93" spans="1:7" ht="54">
      <c r="A93" s="10" t="s">
        <v>10</v>
      </c>
      <c r="B93" s="9" t="s">
        <v>126</v>
      </c>
      <c r="C93" s="9" t="s">
        <v>140</v>
      </c>
      <c r="D93" s="9" t="s">
        <v>11</v>
      </c>
      <c r="E93" s="22">
        <v>507327</v>
      </c>
      <c r="F93" s="22"/>
      <c r="G93" s="22"/>
    </row>
    <row r="94" spans="1:7" ht="69">
      <c r="A94" s="11" t="s">
        <v>124</v>
      </c>
      <c r="B94" s="8" t="s">
        <v>127</v>
      </c>
      <c r="C94" s="9"/>
      <c r="D94" s="9"/>
      <c r="E94" s="21">
        <f>E95+E97</f>
        <v>10000</v>
      </c>
      <c r="F94" s="21">
        <f>F95+F97</f>
        <v>0</v>
      </c>
      <c r="G94" s="21">
        <f>G95+G97</f>
        <v>0</v>
      </c>
    </row>
    <row r="95" spans="1:7" ht="105.75" customHeight="1">
      <c r="A95" s="11" t="s">
        <v>163</v>
      </c>
      <c r="B95" s="8" t="s">
        <v>127</v>
      </c>
      <c r="C95" s="8" t="s">
        <v>143</v>
      </c>
      <c r="D95" s="8"/>
      <c r="E95" s="21">
        <f>E96</f>
        <v>10000</v>
      </c>
      <c r="F95" s="21">
        <f>F96</f>
        <v>0</v>
      </c>
      <c r="G95" s="21">
        <f>G96</f>
        <v>0</v>
      </c>
    </row>
    <row r="96" spans="1:7" ht="147.75" customHeight="1">
      <c r="A96" s="10" t="s">
        <v>6</v>
      </c>
      <c r="B96" s="9" t="s">
        <v>127</v>
      </c>
      <c r="C96" s="9" t="s">
        <v>143</v>
      </c>
      <c r="D96" s="9" t="s">
        <v>7</v>
      </c>
      <c r="E96" s="22">
        <v>10000</v>
      </c>
      <c r="F96" s="22"/>
      <c r="G96" s="22"/>
    </row>
    <row r="97" spans="1:7" s="25" customFormat="1" ht="69" hidden="1">
      <c r="A97" s="11" t="s">
        <v>103</v>
      </c>
      <c r="B97" s="8" t="s">
        <v>127</v>
      </c>
      <c r="C97" s="8" t="s">
        <v>155</v>
      </c>
      <c r="D97" s="8"/>
      <c r="E97" s="21">
        <f>E98</f>
        <v>0</v>
      </c>
      <c r="F97" s="21">
        <f>F98</f>
        <v>0</v>
      </c>
      <c r="G97" s="21">
        <f>G98</f>
        <v>0</v>
      </c>
    </row>
    <row r="98" spans="1:7" ht="144" hidden="1">
      <c r="A98" s="10" t="s">
        <v>6</v>
      </c>
      <c r="B98" s="9" t="s">
        <v>127</v>
      </c>
      <c r="C98" s="9" t="s">
        <v>155</v>
      </c>
      <c r="D98" s="9" t="s">
        <v>7</v>
      </c>
      <c r="E98" s="22"/>
      <c r="F98" s="22"/>
      <c r="G98" s="22"/>
    </row>
    <row r="99" spans="1:7" ht="36.75" customHeight="1">
      <c r="A99" s="11" t="s">
        <v>35</v>
      </c>
      <c r="B99" s="8" t="s">
        <v>36</v>
      </c>
      <c r="C99" s="8" t="s">
        <v>0</v>
      </c>
      <c r="D99" s="8" t="s">
        <v>0</v>
      </c>
      <c r="E99" s="21">
        <f>E100+E106+E110+E116</f>
        <v>1100000</v>
      </c>
      <c r="F99" s="21">
        <f>F100+F106+F110+F116</f>
        <v>1500000</v>
      </c>
      <c r="G99" s="21">
        <f>G100+G106+G110+G116</f>
        <v>2000000</v>
      </c>
    </row>
    <row r="100" spans="1:7" ht="34.5" hidden="1">
      <c r="A100" s="11" t="s">
        <v>37</v>
      </c>
      <c r="B100" s="8" t="s">
        <v>38</v>
      </c>
      <c r="C100" s="8" t="s">
        <v>0</v>
      </c>
      <c r="D100" s="8" t="s">
        <v>0</v>
      </c>
      <c r="E100" s="21">
        <f>E101+E103</f>
        <v>0</v>
      </c>
      <c r="F100" s="21">
        <f>F101+F103</f>
        <v>0</v>
      </c>
      <c r="G100" s="21">
        <f>G101+G103</f>
        <v>0</v>
      </c>
    </row>
    <row r="101" spans="1:7" ht="87" hidden="1">
      <c r="A101" s="11" t="s">
        <v>102</v>
      </c>
      <c r="B101" s="8" t="s">
        <v>38</v>
      </c>
      <c r="C101" s="8" t="s">
        <v>5</v>
      </c>
      <c r="D101" s="8" t="s">
        <v>0</v>
      </c>
      <c r="E101" s="21">
        <f>E102</f>
        <v>0</v>
      </c>
      <c r="F101" s="21">
        <f>F102</f>
        <v>0</v>
      </c>
      <c r="G101" s="21">
        <f>G102</f>
        <v>0</v>
      </c>
    </row>
    <row r="102" spans="1:7" ht="54" hidden="1">
      <c r="A102" s="10" t="s">
        <v>10</v>
      </c>
      <c r="B102" s="9" t="s">
        <v>38</v>
      </c>
      <c r="C102" s="9" t="s">
        <v>5</v>
      </c>
      <c r="D102" s="9" t="s">
        <v>11</v>
      </c>
      <c r="E102" s="22"/>
      <c r="F102" s="22"/>
      <c r="G102" s="22"/>
    </row>
    <row r="103" spans="1:7" ht="69" hidden="1">
      <c r="A103" s="11" t="s">
        <v>103</v>
      </c>
      <c r="B103" s="8" t="s">
        <v>38</v>
      </c>
      <c r="C103" s="8" t="s">
        <v>140</v>
      </c>
      <c r="D103" s="8" t="s">
        <v>0</v>
      </c>
      <c r="E103" s="21">
        <f>E105+E104</f>
        <v>0</v>
      </c>
      <c r="F103" s="21">
        <f>F105+F104</f>
        <v>0</v>
      </c>
      <c r="G103" s="21">
        <f>G105+G104</f>
        <v>0</v>
      </c>
    </row>
    <row r="104" spans="1:7" ht="54" hidden="1">
      <c r="A104" s="10" t="s">
        <v>10</v>
      </c>
      <c r="B104" s="9" t="s">
        <v>38</v>
      </c>
      <c r="C104" s="9" t="s">
        <v>140</v>
      </c>
      <c r="D104" s="9" t="s">
        <v>11</v>
      </c>
      <c r="E104" s="22"/>
      <c r="F104" s="22"/>
      <c r="G104" s="22"/>
    </row>
    <row r="105" spans="1:7" ht="18" hidden="1">
      <c r="A105" s="10" t="s">
        <v>13</v>
      </c>
      <c r="B105" s="9" t="s">
        <v>38</v>
      </c>
      <c r="C105" s="9" t="s">
        <v>12</v>
      </c>
      <c r="D105" s="9" t="s">
        <v>14</v>
      </c>
      <c r="E105" s="22"/>
      <c r="F105" s="22"/>
      <c r="G105" s="22"/>
    </row>
    <row r="106" spans="1:7" ht="0.75" customHeight="1" hidden="1">
      <c r="A106" s="11" t="s">
        <v>39</v>
      </c>
      <c r="B106" s="8" t="s">
        <v>40</v>
      </c>
      <c r="C106" s="8" t="s">
        <v>0</v>
      </c>
      <c r="D106" s="8" t="s">
        <v>0</v>
      </c>
      <c r="E106" s="21">
        <f>E107</f>
        <v>0</v>
      </c>
      <c r="F106" s="21">
        <f>F107</f>
        <v>0</v>
      </c>
      <c r="G106" s="21">
        <f>G107</f>
        <v>0</v>
      </c>
    </row>
    <row r="107" spans="1:7" ht="69" hidden="1">
      <c r="A107" s="11" t="s">
        <v>103</v>
      </c>
      <c r="B107" s="8" t="s">
        <v>40</v>
      </c>
      <c r="C107" s="8" t="s">
        <v>12</v>
      </c>
      <c r="D107" s="8" t="s">
        <v>0</v>
      </c>
      <c r="E107" s="21">
        <f>E108+E109</f>
        <v>0</v>
      </c>
      <c r="F107" s="21">
        <f>F108+F109</f>
        <v>0</v>
      </c>
      <c r="G107" s="21">
        <f>G108+G109</f>
        <v>0</v>
      </c>
    </row>
    <row r="108" spans="1:7" ht="54" hidden="1">
      <c r="A108" s="10" t="s">
        <v>10</v>
      </c>
      <c r="B108" s="9" t="s">
        <v>40</v>
      </c>
      <c r="C108" s="9" t="s">
        <v>12</v>
      </c>
      <c r="D108" s="9" t="s">
        <v>11</v>
      </c>
      <c r="E108" s="22"/>
      <c r="F108" s="22"/>
      <c r="G108" s="22"/>
    </row>
    <row r="109" spans="1:7" ht="72" hidden="1">
      <c r="A109" s="10" t="s">
        <v>31</v>
      </c>
      <c r="B109" s="9" t="s">
        <v>40</v>
      </c>
      <c r="C109" s="9" t="s">
        <v>12</v>
      </c>
      <c r="D109" s="9" t="s">
        <v>32</v>
      </c>
      <c r="E109" s="22"/>
      <c r="F109" s="22"/>
      <c r="G109" s="22"/>
    </row>
    <row r="110" spans="1:7" ht="34.5" hidden="1">
      <c r="A110" s="11" t="s">
        <v>42</v>
      </c>
      <c r="B110" s="8" t="s">
        <v>43</v>
      </c>
      <c r="C110" s="8" t="s">
        <v>0</v>
      </c>
      <c r="D110" s="8" t="s">
        <v>0</v>
      </c>
      <c r="E110" s="21">
        <f>E111</f>
        <v>0</v>
      </c>
      <c r="F110" s="21">
        <f>F111</f>
        <v>0</v>
      </c>
      <c r="G110" s="21">
        <f>G111</f>
        <v>0</v>
      </c>
    </row>
    <row r="111" spans="1:7" ht="69" hidden="1">
      <c r="A111" s="11" t="s">
        <v>103</v>
      </c>
      <c r="B111" s="8" t="s">
        <v>43</v>
      </c>
      <c r="C111" s="8" t="s">
        <v>12</v>
      </c>
      <c r="D111" s="8" t="s">
        <v>0</v>
      </c>
      <c r="E111" s="21">
        <f>E112+E113+E114+E115</f>
        <v>0</v>
      </c>
      <c r="F111" s="21">
        <f>F112+F113+F114+F115</f>
        <v>0</v>
      </c>
      <c r="G111" s="21">
        <f>G112+G113+G114+G115</f>
        <v>0</v>
      </c>
    </row>
    <row r="112" spans="1:7" ht="54" hidden="1">
      <c r="A112" s="10" t="s">
        <v>10</v>
      </c>
      <c r="B112" s="9" t="s">
        <v>43</v>
      </c>
      <c r="C112" s="9" t="s">
        <v>12</v>
      </c>
      <c r="D112" s="9" t="s">
        <v>11</v>
      </c>
      <c r="E112" s="22"/>
      <c r="F112" s="22"/>
      <c r="G112" s="22"/>
    </row>
    <row r="113" spans="1:7" ht="72" hidden="1">
      <c r="A113" s="10" t="s">
        <v>31</v>
      </c>
      <c r="B113" s="9" t="s">
        <v>43</v>
      </c>
      <c r="C113" s="9" t="s">
        <v>12</v>
      </c>
      <c r="D113" s="9" t="s">
        <v>32</v>
      </c>
      <c r="E113" s="22"/>
      <c r="F113" s="22"/>
      <c r="G113" s="22"/>
    </row>
    <row r="114" spans="1:7" ht="18" hidden="1">
      <c r="A114" s="10" t="s">
        <v>25</v>
      </c>
      <c r="B114" s="9" t="s">
        <v>43</v>
      </c>
      <c r="C114" s="9" t="s">
        <v>12</v>
      </c>
      <c r="D114" s="9" t="s">
        <v>26</v>
      </c>
      <c r="E114" s="22"/>
      <c r="F114" s="22"/>
      <c r="G114" s="22"/>
    </row>
    <row r="115" spans="1:7" ht="18" hidden="1">
      <c r="A115" s="10" t="s">
        <v>13</v>
      </c>
      <c r="B115" s="9" t="s">
        <v>43</v>
      </c>
      <c r="C115" s="9" t="s">
        <v>12</v>
      </c>
      <c r="D115" s="9" t="s">
        <v>14</v>
      </c>
      <c r="E115" s="22"/>
      <c r="F115" s="22"/>
      <c r="G115" s="22"/>
    </row>
    <row r="116" spans="1:7" ht="34.5">
      <c r="A116" s="11" t="s">
        <v>44</v>
      </c>
      <c r="B116" s="8" t="s">
        <v>45</v>
      </c>
      <c r="C116" s="8" t="s">
        <v>0</v>
      </c>
      <c r="D116" s="8" t="s">
        <v>0</v>
      </c>
      <c r="E116" s="21">
        <f>E117+E119</f>
        <v>1100000</v>
      </c>
      <c r="F116" s="21">
        <f>F117+F119</f>
        <v>1500000</v>
      </c>
      <c r="G116" s="21">
        <f>G117+G119</f>
        <v>2000000</v>
      </c>
    </row>
    <row r="117" spans="1:7" ht="116.25" customHeight="1">
      <c r="A117" s="17" t="s">
        <v>162</v>
      </c>
      <c r="B117" s="8" t="s">
        <v>45</v>
      </c>
      <c r="C117" s="8" t="s">
        <v>190</v>
      </c>
      <c r="D117" s="8" t="s">
        <v>0</v>
      </c>
      <c r="E117" s="21">
        <f>E118</f>
        <v>1100000</v>
      </c>
      <c r="F117" s="21">
        <f>F118</f>
        <v>0</v>
      </c>
      <c r="G117" s="21">
        <f>G118</f>
        <v>0</v>
      </c>
    </row>
    <row r="118" spans="1:7" ht="63" customHeight="1">
      <c r="A118" s="10" t="s">
        <v>10</v>
      </c>
      <c r="B118" s="9" t="s">
        <v>45</v>
      </c>
      <c r="C118" s="9" t="s">
        <v>190</v>
      </c>
      <c r="D118" s="9" t="s">
        <v>11</v>
      </c>
      <c r="E118" s="22">
        <f>900000+200000</f>
        <v>1100000</v>
      </c>
      <c r="F118" s="22"/>
      <c r="G118" s="22"/>
    </row>
    <row r="119" spans="1:7" ht="63" customHeight="1">
      <c r="A119" s="11" t="s">
        <v>103</v>
      </c>
      <c r="B119" s="8" t="s">
        <v>45</v>
      </c>
      <c r="C119" s="8" t="s">
        <v>155</v>
      </c>
      <c r="D119" s="8"/>
      <c r="E119" s="21">
        <f>E120</f>
        <v>0</v>
      </c>
      <c r="F119" s="21">
        <f>F120</f>
        <v>1500000</v>
      </c>
      <c r="G119" s="21">
        <f>G120</f>
        <v>2000000</v>
      </c>
    </row>
    <row r="120" spans="1:7" ht="63" customHeight="1">
      <c r="A120" s="10" t="s">
        <v>10</v>
      </c>
      <c r="B120" s="9" t="s">
        <v>45</v>
      </c>
      <c r="C120" s="9" t="s">
        <v>155</v>
      </c>
      <c r="D120" s="9" t="s">
        <v>11</v>
      </c>
      <c r="E120" s="22"/>
      <c r="F120" s="22">
        <v>1500000</v>
      </c>
      <c r="G120" s="22">
        <v>2000000</v>
      </c>
    </row>
    <row r="121" spans="1:7" ht="55.5" customHeight="1">
      <c r="A121" s="11" t="s">
        <v>46</v>
      </c>
      <c r="B121" s="8" t="s">
        <v>47</v>
      </c>
      <c r="C121" s="8" t="s">
        <v>0</v>
      </c>
      <c r="D121" s="8" t="s">
        <v>0</v>
      </c>
      <c r="E121" s="21">
        <f>E122+E125+E133</f>
        <v>6591050</v>
      </c>
      <c r="F121" s="21">
        <f>F122+F125+F133</f>
        <v>272200</v>
      </c>
      <c r="G121" s="21">
        <f>G122+G125+G133</f>
        <v>274900</v>
      </c>
    </row>
    <row r="122" spans="1:7" ht="0.75" customHeight="1" hidden="1">
      <c r="A122" s="11" t="s">
        <v>48</v>
      </c>
      <c r="B122" s="8" t="s">
        <v>49</v>
      </c>
      <c r="C122" s="8" t="s">
        <v>0</v>
      </c>
      <c r="D122" s="8" t="s">
        <v>0</v>
      </c>
      <c r="E122" s="21">
        <f aca="true" t="shared" si="4" ref="E122:G123">E123</f>
        <v>0</v>
      </c>
      <c r="F122" s="21">
        <f t="shared" si="4"/>
        <v>0</v>
      </c>
      <c r="G122" s="21">
        <f t="shared" si="4"/>
        <v>0</v>
      </c>
    </row>
    <row r="123" spans="1:7" ht="69" hidden="1">
      <c r="A123" s="11" t="s">
        <v>103</v>
      </c>
      <c r="B123" s="8" t="s">
        <v>49</v>
      </c>
      <c r="C123" s="8" t="s">
        <v>12</v>
      </c>
      <c r="D123" s="8" t="s">
        <v>0</v>
      </c>
      <c r="E123" s="21">
        <f t="shared" si="4"/>
        <v>0</v>
      </c>
      <c r="F123" s="21">
        <f t="shared" si="4"/>
        <v>0</v>
      </c>
      <c r="G123" s="21">
        <f t="shared" si="4"/>
        <v>0</v>
      </c>
    </row>
    <row r="124" spans="1:7" ht="18" hidden="1">
      <c r="A124" s="10" t="s">
        <v>25</v>
      </c>
      <c r="B124" s="9" t="s">
        <v>49</v>
      </c>
      <c r="C124" s="9" t="s">
        <v>12</v>
      </c>
      <c r="D124" s="9" t="s">
        <v>26</v>
      </c>
      <c r="E124" s="22"/>
      <c r="F124" s="22"/>
      <c r="G124" s="22"/>
    </row>
    <row r="125" spans="1:7" ht="17.25">
      <c r="A125" s="11" t="s">
        <v>50</v>
      </c>
      <c r="B125" s="8" t="s">
        <v>51</v>
      </c>
      <c r="C125" s="8" t="s">
        <v>0</v>
      </c>
      <c r="D125" s="8" t="s">
        <v>0</v>
      </c>
      <c r="E125" s="21">
        <f>E129+E126</f>
        <v>5790050</v>
      </c>
      <c r="F125" s="21">
        <f>F129+F126</f>
        <v>272200</v>
      </c>
      <c r="G125" s="21">
        <f>G129+G126</f>
        <v>274900</v>
      </c>
    </row>
    <row r="126" spans="1:7" ht="117" customHeight="1">
      <c r="A126" s="11" t="s">
        <v>164</v>
      </c>
      <c r="B126" s="8" t="s">
        <v>51</v>
      </c>
      <c r="C126" s="8" t="s">
        <v>165</v>
      </c>
      <c r="D126" s="8"/>
      <c r="E126" s="21">
        <f>E128+E127</f>
        <v>2407400</v>
      </c>
      <c r="F126" s="21">
        <f>F128+F127</f>
        <v>0</v>
      </c>
      <c r="G126" s="21">
        <f>G128+G127</f>
        <v>0</v>
      </c>
    </row>
    <row r="127" spans="1:7" ht="54" hidden="1">
      <c r="A127" s="10" t="s">
        <v>193</v>
      </c>
      <c r="B127" s="9" t="s">
        <v>51</v>
      </c>
      <c r="C127" s="9" t="s">
        <v>165</v>
      </c>
      <c r="D127" s="9" t="s">
        <v>32</v>
      </c>
      <c r="E127" s="22"/>
      <c r="F127" s="22"/>
      <c r="G127" s="22"/>
    </row>
    <row r="128" spans="1:7" ht="18">
      <c r="A128" s="10" t="s">
        <v>13</v>
      </c>
      <c r="B128" s="9" t="s">
        <v>51</v>
      </c>
      <c r="C128" s="9" t="s">
        <v>165</v>
      </c>
      <c r="D128" s="9" t="s">
        <v>14</v>
      </c>
      <c r="E128" s="22">
        <v>2407400</v>
      </c>
      <c r="F128" s="22"/>
      <c r="G128" s="22"/>
    </row>
    <row r="129" spans="1:7" ht="75" customHeight="1">
      <c r="A129" s="11" t="s">
        <v>103</v>
      </c>
      <c r="B129" s="8" t="s">
        <v>51</v>
      </c>
      <c r="C129" s="8" t="s">
        <v>140</v>
      </c>
      <c r="D129" s="8" t="s">
        <v>0</v>
      </c>
      <c r="E129" s="21">
        <f>E130+E132+E131</f>
        <v>3382650</v>
      </c>
      <c r="F129" s="21">
        <f>F130+F132</f>
        <v>272200</v>
      </c>
      <c r="G129" s="21">
        <f>G130+G132</f>
        <v>274900</v>
      </c>
    </row>
    <row r="130" spans="1:7" ht="54" hidden="1">
      <c r="A130" s="10" t="s">
        <v>10</v>
      </c>
      <c r="B130" s="9" t="s">
        <v>51</v>
      </c>
      <c r="C130" s="9" t="s">
        <v>140</v>
      </c>
      <c r="D130" s="9" t="s">
        <v>11</v>
      </c>
      <c r="E130" s="22"/>
      <c r="F130" s="22"/>
      <c r="G130" s="22"/>
    </row>
    <row r="131" spans="1:7" ht="33" customHeight="1">
      <c r="A131" s="10" t="s">
        <v>25</v>
      </c>
      <c r="B131" s="9" t="s">
        <v>51</v>
      </c>
      <c r="C131" s="9" t="s">
        <v>140</v>
      </c>
      <c r="D131" s="9" t="s">
        <v>26</v>
      </c>
      <c r="E131" s="22">
        <v>2545550</v>
      </c>
      <c r="F131" s="22"/>
      <c r="G131" s="22"/>
    </row>
    <row r="132" spans="1:7" ht="18">
      <c r="A132" s="10" t="s">
        <v>13</v>
      </c>
      <c r="B132" s="9" t="s">
        <v>51</v>
      </c>
      <c r="C132" s="9" t="s">
        <v>140</v>
      </c>
      <c r="D132" s="9" t="s">
        <v>14</v>
      </c>
      <c r="E132" s="22">
        <f>573400+263700</f>
        <v>837100</v>
      </c>
      <c r="F132" s="22">
        <f>825900-553700</f>
        <v>272200</v>
      </c>
      <c r="G132" s="22">
        <f>805300-530400</f>
        <v>274900</v>
      </c>
    </row>
    <row r="133" spans="1:7" ht="18">
      <c r="A133" s="11" t="s">
        <v>130</v>
      </c>
      <c r="B133" s="8" t="s">
        <v>129</v>
      </c>
      <c r="C133" s="9"/>
      <c r="D133" s="9"/>
      <c r="E133" s="21">
        <f>E136+E134</f>
        <v>801000</v>
      </c>
      <c r="F133" s="21">
        <f>F136+F134</f>
        <v>0</v>
      </c>
      <c r="G133" s="21">
        <f>G136+G134</f>
        <v>0</v>
      </c>
    </row>
    <row r="134" spans="1:7" ht="51.75">
      <c r="A134" s="11" t="s">
        <v>166</v>
      </c>
      <c r="B134" s="8" t="s">
        <v>129</v>
      </c>
      <c r="C134" s="8" t="s">
        <v>167</v>
      </c>
      <c r="D134" s="9"/>
      <c r="E134" s="21">
        <f>E135</f>
        <v>100000</v>
      </c>
      <c r="F134" s="21">
        <f>F135</f>
        <v>0</v>
      </c>
      <c r="G134" s="21">
        <f>G135</f>
        <v>0</v>
      </c>
    </row>
    <row r="135" spans="1:7" ht="54">
      <c r="A135" s="10" t="s">
        <v>10</v>
      </c>
      <c r="B135" s="9" t="s">
        <v>129</v>
      </c>
      <c r="C135" s="9" t="s">
        <v>167</v>
      </c>
      <c r="D135" s="9" t="s">
        <v>11</v>
      </c>
      <c r="E135" s="22">
        <v>100000</v>
      </c>
      <c r="F135" s="22"/>
      <c r="G135" s="22"/>
    </row>
    <row r="136" spans="1:7" ht="69">
      <c r="A136" s="11" t="s">
        <v>103</v>
      </c>
      <c r="B136" s="8" t="s">
        <v>129</v>
      </c>
      <c r="C136" s="8" t="s">
        <v>140</v>
      </c>
      <c r="D136" s="9"/>
      <c r="E136" s="21">
        <f>E137</f>
        <v>701000</v>
      </c>
      <c r="F136" s="22"/>
      <c r="G136" s="22"/>
    </row>
    <row r="137" spans="1:7" ht="18">
      <c r="A137" s="10" t="s">
        <v>25</v>
      </c>
      <c r="B137" s="9" t="s">
        <v>129</v>
      </c>
      <c r="C137" s="9" t="s">
        <v>140</v>
      </c>
      <c r="D137" s="9" t="s">
        <v>26</v>
      </c>
      <c r="E137" s="22">
        <v>701000</v>
      </c>
      <c r="F137" s="22"/>
      <c r="G137" s="22"/>
    </row>
    <row r="138" spans="1:7" ht="17.25">
      <c r="A138" s="11" t="s">
        <v>53</v>
      </c>
      <c r="B138" s="8" t="s">
        <v>54</v>
      </c>
      <c r="C138" s="8" t="s">
        <v>0</v>
      </c>
      <c r="D138" s="8" t="s">
        <v>0</v>
      </c>
      <c r="E138" s="21">
        <f>E139+E148+E199+E214+E196+E183</f>
        <v>216891378.63</v>
      </c>
      <c r="F138" s="21">
        <f>F139+F148+F199+F214+F196+F183</f>
        <v>205134879</v>
      </c>
      <c r="G138" s="21">
        <f>G139+G148+G199+G214+G196+G183</f>
        <v>198548649</v>
      </c>
    </row>
    <row r="139" spans="1:7" ht="17.25">
      <c r="A139" s="11" t="s">
        <v>55</v>
      </c>
      <c r="B139" s="8" t="s">
        <v>56</v>
      </c>
      <c r="C139" s="8" t="s">
        <v>0</v>
      </c>
      <c r="D139" s="8" t="s">
        <v>0</v>
      </c>
      <c r="E139" s="21">
        <f>E144+E140</f>
        <v>21204493</v>
      </c>
      <c r="F139" s="21">
        <f>F144+F140</f>
        <v>19880045</v>
      </c>
      <c r="G139" s="21">
        <f>G144+G140</f>
        <v>19880045</v>
      </c>
    </row>
    <row r="140" spans="1:7" ht="93" customHeight="1">
      <c r="A140" s="17" t="s">
        <v>168</v>
      </c>
      <c r="B140" s="8" t="s">
        <v>56</v>
      </c>
      <c r="C140" s="8" t="s">
        <v>169</v>
      </c>
      <c r="D140" s="8"/>
      <c r="E140" s="21">
        <f>E141</f>
        <v>8637877</v>
      </c>
      <c r="F140" s="21">
        <f>F141</f>
        <v>0</v>
      </c>
      <c r="G140" s="21">
        <f>G141</f>
        <v>0</v>
      </c>
    </row>
    <row r="141" spans="1:7" ht="64.5" customHeight="1">
      <c r="A141" s="11" t="s">
        <v>170</v>
      </c>
      <c r="B141" s="8" t="s">
        <v>56</v>
      </c>
      <c r="C141" s="8" t="s">
        <v>171</v>
      </c>
      <c r="D141" s="8"/>
      <c r="E141" s="21">
        <f>E143+E142</f>
        <v>8637877</v>
      </c>
      <c r="F141" s="21">
        <f>F143+F142</f>
        <v>0</v>
      </c>
      <c r="G141" s="21">
        <f>G143+G142</f>
        <v>0</v>
      </c>
    </row>
    <row r="142" spans="1:7" ht="120.75" customHeight="1" hidden="1">
      <c r="A142" s="10" t="s">
        <v>6</v>
      </c>
      <c r="B142" s="9" t="s">
        <v>56</v>
      </c>
      <c r="C142" s="9" t="s">
        <v>171</v>
      </c>
      <c r="D142" s="9" t="s">
        <v>7</v>
      </c>
      <c r="E142" s="22"/>
      <c r="F142" s="22"/>
      <c r="G142" s="22"/>
    </row>
    <row r="143" spans="1:7" ht="72">
      <c r="A143" s="10" t="s">
        <v>27</v>
      </c>
      <c r="B143" s="9" t="s">
        <v>56</v>
      </c>
      <c r="C143" s="9" t="s">
        <v>171</v>
      </c>
      <c r="D143" s="9" t="s">
        <v>28</v>
      </c>
      <c r="E143" s="22">
        <f>8473967+63356+5552+272000-176998</f>
        <v>8637877</v>
      </c>
      <c r="F143" s="22"/>
      <c r="G143" s="22"/>
    </row>
    <row r="144" spans="1:7" ht="69">
      <c r="A144" s="11" t="s">
        <v>103</v>
      </c>
      <c r="B144" s="8" t="s">
        <v>56</v>
      </c>
      <c r="C144" s="8" t="s">
        <v>140</v>
      </c>
      <c r="D144" s="8" t="s">
        <v>0</v>
      </c>
      <c r="E144" s="21">
        <f>E145+E147+E146</f>
        <v>12566616</v>
      </c>
      <c r="F144" s="21">
        <f>F145+F147+F146</f>
        <v>19880045</v>
      </c>
      <c r="G144" s="21">
        <f>G145+G147+G146</f>
        <v>19880045</v>
      </c>
    </row>
    <row r="145" spans="1:7" ht="144">
      <c r="A145" s="10" t="s">
        <v>6</v>
      </c>
      <c r="B145" s="9" t="s">
        <v>56</v>
      </c>
      <c r="C145" s="9" t="s">
        <v>140</v>
      </c>
      <c r="D145" s="9" t="s">
        <v>7</v>
      </c>
      <c r="E145" s="22">
        <f>1977816+597301+693971+209579</f>
        <v>3478667</v>
      </c>
      <c r="F145" s="22">
        <f>1977816+597301+693971+209579</f>
        <v>3478667</v>
      </c>
      <c r="G145" s="22">
        <f>1977816+597301+693971+209579</f>
        <v>3478667</v>
      </c>
    </row>
    <row r="146" spans="1:7" ht="54">
      <c r="A146" s="10" t="s">
        <v>10</v>
      </c>
      <c r="B146" s="9" t="s">
        <v>56</v>
      </c>
      <c r="C146" s="9" t="s">
        <v>140</v>
      </c>
      <c r="D146" s="9" t="s">
        <v>11</v>
      </c>
      <c r="E146" s="22">
        <v>135533</v>
      </c>
      <c r="F146" s="22">
        <v>135533</v>
      </c>
      <c r="G146" s="22">
        <v>135533</v>
      </c>
    </row>
    <row r="147" spans="1:7" ht="72">
      <c r="A147" s="10" t="s">
        <v>27</v>
      </c>
      <c r="B147" s="9" t="s">
        <v>56</v>
      </c>
      <c r="C147" s="9" t="s">
        <v>140</v>
      </c>
      <c r="D147" s="9" t="s">
        <v>28</v>
      </c>
      <c r="E147" s="22">
        <f>4316+8948100</f>
        <v>8952416</v>
      </c>
      <c r="F147" s="22">
        <f>7472245+8793600</f>
        <v>16265845</v>
      </c>
      <c r="G147" s="22">
        <f>7472245+8793600</f>
        <v>16265845</v>
      </c>
    </row>
    <row r="148" spans="1:7" ht="17.25">
      <c r="A148" s="11" t="s">
        <v>57</v>
      </c>
      <c r="B148" s="8" t="s">
        <v>58</v>
      </c>
      <c r="C148" s="8" t="s">
        <v>0</v>
      </c>
      <c r="D148" s="8" t="s">
        <v>0</v>
      </c>
      <c r="E148" s="21">
        <f>E149+E175+E177+E172</f>
        <v>166253454.63</v>
      </c>
      <c r="F148" s="21">
        <f>F149+F175+F177+F172</f>
        <v>156335406</v>
      </c>
      <c r="G148" s="21">
        <f>G149+G175+G177+G172</f>
        <v>149749176</v>
      </c>
    </row>
    <row r="149" spans="1:7" ht="95.25" customHeight="1">
      <c r="A149" s="17" t="s">
        <v>168</v>
      </c>
      <c r="B149" s="8" t="s">
        <v>58</v>
      </c>
      <c r="C149" s="8" t="s">
        <v>144</v>
      </c>
      <c r="D149" s="8" t="s">
        <v>0</v>
      </c>
      <c r="E149" s="21">
        <f>E150+E153+E157+E160+E163+E166+E169</f>
        <v>39346545.63</v>
      </c>
      <c r="F149" s="21">
        <f>F150+F153+F157+F160+F163+F166+F169</f>
        <v>0</v>
      </c>
      <c r="G149" s="21">
        <f>G150+G153+G157+G160+G163+G166+G169</f>
        <v>0</v>
      </c>
    </row>
    <row r="150" spans="1:7" ht="34.5" hidden="1">
      <c r="A150" s="17" t="s">
        <v>105</v>
      </c>
      <c r="B150" s="8" t="s">
        <v>58</v>
      </c>
      <c r="C150" s="8" t="s">
        <v>112</v>
      </c>
      <c r="D150" s="8"/>
      <c r="E150" s="21">
        <f>SUM(E151:E152)</f>
        <v>0</v>
      </c>
      <c r="F150" s="21">
        <f>SUM(F151:F152)</f>
        <v>0</v>
      </c>
      <c r="G150" s="21">
        <f>SUM(G151:G152)</f>
        <v>0</v>
      </c>
    </row>
    <row r="151" spans="1:7" ht="54" hidden="1">
      <c r="A151" s="10" t="s">
        <v>10</v>
      </c>
      <c r="B151" s="9" t="s">
        <v>58</v>
      </c>
      <c r="C151" s="9" t="s">
        <v>112</v>
      </c>
      <c r="D151" s="9" t="s">
        <v>11</v>
      </c>
      <c r="E151" s="21"/>
      <c r="F151" s="21"/>
      <c r="G151" s="21"/>
    </row>
    <row r="152" spans="1:7" ht="72" hidden="1">
      <c r="A152" s="10" t="s">
        <v>27</v>
      </c>
      <c r="B152" s="9" t="s">
        <v>58</v>
      </c>
      <c r="C152" s="9" t="s">
        <v>112</v>
      </c>
      <c r="D152" s="9" t="s">
        <v>28</v>
      </c>
      <c r="E152" s="21"/>
      <c r="F152" s="21"/>
      <c r="G152" s="21"/>
    </row>
    <row r="153" spans="1:7" ht="60" customHeight="1">
      <c r="A153" s="11" t="s">
        <v>170</v>
      </c>
      <c r="B153" s="8" t="s">
        <v>58</v>
      </c>
      <c r="C153" s="8" t="s">
        <v>172</v>
      </c>
      <c r="D153" s="8"/>
      <c r="E153" s="21">
        <f>SUM(E154:E155)</f>
        <v>28653813</v>
      </c>
      <c r="F153" s="21">
        <f>SUM(F154:F155)</f>
        <v>0</v>
      </c>
      <c r="G153" s="21">
        <f>SUM(G154:G155)</f>
        <v>0</v>
      </c>
    </row>
    <row r="154" spans="1:7" ht="133.5" customHeight="1">
      <c r="A154" s="10" t="s">
        <v>6</v>
      </c>
      <c r="B154" s="9" t="s">
        <v>58</v>
      </c>
      <c r="C154" s="9" t="s">
        <v>171</v>
      </c>
      <c r="D154" s="9" t="s">
        <v>7</v>
      </c>
      <c r="E154" s="22">
        <f>1102900+1703255</f>
        <v>2806155</v>
      </c>
      <c r="F154" s="22"/>
      <c r="G154" s="22"/>
    </row>
    <row r="155" spans="1:7" ht="51" customHeight="1">
      <c r="A155" s="10" t="s">
        <v>10</v>
      </c>
      <c r="B155" s="9" t="s">
        <v>58</v>
      </c>
      <c r="C155" s="9" t="s">
        <v>172</v>
      </c>
      <c r="D155" s="9" t="s">
        <v>11</v>
      </c>
      <c r="E155" s="22">
        <f>14806669+1000000+1000000+5000000+1393659+325233+3004642+105264-5552+695000+49000+176998-1703255</f>
        <v>25847658</v>
      </c>
      <c r="F155" s="22"/>
      <c r="G155" s="22"/>
    </row>
    <row r="156" spans="1:7" ht="93.75" customHeight="1" hidden="1">
      <c r="A156" s="10" t="s">
        <v>27</v>
      </c>
      <c r="B156" s="9" t="s">
        <v>58</v>
      </c>
      <c r="C156" s="9" t="s">
        <v>41</v>
      </c>
      <c r="D156" s="9" t="s">
        <v>28</v>
      </c>
      <c r="E156" s="22"/>
      <c r="F156" s="22"/>
      <c r="G156" s="22"/>
    </row>
    <row r="157" spans="1:7" ht="54.75" customHeight="1" hidden="1">
      <c r="A157" s="17" t="s">
        <v>107</v>
      </c>
      <c r="B157" s="8" t="s">
        <v>58</v>
      </c>
      <c r="C157" s="8" t="s">
        <v>113</v>
      </c>
      <c r="D157" s="8"/>
      <c r="E157" s="21">
        <f>SUM(E158:E159)</f>
        <v>0</v>
      </c>
      <c r="F157" s="21">
        <f>SUM(F158:F159)</f>
        <v>0</v>
      </c>
      <c r="G157" s="21">
        <f>SUM(G158:G159)</f>
        <v>0</v>
      </c>
    </row>
    <row r="158" spans="1:7" ht="42" customHeight="1" hidden="1">
      <c r="A158" s="10" t="s">
        <v>10</v>
      </c>
      <c r="B158" s="9" t="s">
        <v>58</v>
      </c>
      <c r="C158" s="9" t="s">
        <v>113</v>
      </c>
      <c r="D158" s="9" t="s">
        <v>11</v>
      </c>
      <c r="E158" s="21"/>
      <c r="F158" s="21"/>
      <c r="G158" s="21"/>
    </row>
    <row r="159" spans="1:7" ht="22.5" customHeight="1" hidden="1">
      <c r="A159" s="10" t="s">
        <v>27</v>
      </c>
      <c r="B159" s="9" t="s">
        <v>58</v>
      </c>
      <c r="C159" s="9" t="s">
        <v>113</v>
      </c>
      <c r="D159" s="9" t="s">
        <v>28</v>
      </c>
      <c r="E159" s="21"/>
      <c r="F159" s="21"/>
      <c r="G159" s="21"/>
    </row>
    <row r="160" spans="1:7" ht="40.5" customHeight="1">
      <c r="A160" s="17" t="s">
        <v>108</v>
      </c>
      <c r="B160" s="8" t="s">
        <v>58</v>
      </c>
      <c r="C160" s="8" t="s">
        <v>145</v>
      </c>
      <c r="D160" s="8"/>
      <c r="E160" s="21">
        <f>SUM(E161:E162)</f>
        <v>10692732.63</v>
      </c>
      <c r="F160" s="21">
        <f>SUM(F161:F162)</f>
        <v>0</v>
      </c>
      <c r="G160" s="21">
        <f>SUM(G161:G162)</f>
        <v>0</v>
      </c>
    </row>
    <row r="161" spans="1:7" ht="55.5" customHeight="1">
      <c r="A161" s="10" t="s">
        <v>10</v>
      </c>
      <c r="B161" s="9" t="s">
        <v>58</v>
      </c>
      <c r="C161" s="9" t="s">
        <v>145</v>
      </c>
      <c r="D161" s="9" t="s">
        <v>11</v>
      </c>
      <c r="E161" s="22">
        <f>9404654+109888.63+1178190</f>
        <v>10692732.63</v>
      </c>
      <c r="F161" s="22"/>
      <c r="G161" s="22"/>
    </row>
    <row r="162" spans="1:7" ht="0.75" customHeight="1" hidden="1">
      <c r="A162" s="10" t="s">
        <v>27</v>
      </c>
      <c r="B162" s="9" t="s">
        <v>58</v>
      </c>
      <c r="C162" s="9" t="s">
        <v>114</v>
      </c>
      <c r="D162" s="9" t="s">
        <v>28</v>
      </c>
      <c r="E162" s="22"/>
      <c r="F162" s="22"/>
      <c r="G162" s="22"/>
    </row>
    <row r="163" spans="1:7" ht="0.75" customHeight="1" hidden="1">
      <c r="A163" s="17" t="s">
        <v>109</v>
      </c>
      <c r="B163" s="8" t="s">
        <v>58</v>
      </c>
      <c r="C163" s="8" t="s">
        <v>115</v>
      </c>
      <c r="D163" s="8"/>
      <c r="E163" s="21">
        <f>SUM(E164:E165)</f>
        <v>0</v>
      </c>
      <c r="F163" s="21">
        <f>SUM(F164:F165)</f>
        <v>0</v>
      </c>
      <c r="G163" s="21">
        <f>SUM(G164:G165)</f>
        <v>0</v>
      </c>
    </row>
    <row r="164" spans="1:7" ht="54" hidden="1">
      <c r="A164" s="10" t="s">
        <v>10</v>
      </c>
      <c r="B164" s="9" t="s">
        <v>58</v>
      </c>
      <c r="C164" s="9" t="s">
        <v>115</v>
      </c>
      <c r="D164" s="9" t="s">
        <v>11</v>
      </c>
      <c r="E164" s="21"/>
      <c r="F164" s="21"/>
      <c r="G164" s="21"/>
    </row>
    <row r="165" spans="1:7" ht="72" hidden="1">
      <c r="A165" s="10" t="s">
        <v>27</v>
      </c>
      <c r="B165" s="9" t="s">
        <v>58</v>
      </c>
      <c r="C165" s="9" t="s">
        <v>115</v>
      </c>
      <c r="D165" s="9" t="s">
        <v>28</v>
      </c>
      <c r="E165" s="21"/>
      <c r="F165" s="21"/>
      <c r="G165" s="21"/>
    </row>
    <row r="166" spans="1:7" ht="51.75" hidden="1">
      <c r="A166" s="17" t="s">
        <v>110</v>
      </c>
      <c r="B166" s="8" t="s">
        <v>58</v>
      </c>
      <c r="C166" s="8" t="s">
        <v>116</v>
      </c>
      <c r="D166" s="8"/>
      <c r="E166" s="21">
        <f>SUM(E167:E168)</f>
        <v>0</v>
      </c>
      <c r="F166" s="21">
        <f>SUM(F167:F168)</f>
        <v>0</v>
      </c>
      <c r="G166" s="21">
        <f>SUM(G167:G168)</f>
        <v>0</v>
      </c>
    </row>
    <row r="167" spans="1:7" ht="54" hidden="1">
      <c r="A167" s="10" t="s">
        <v>10</v>
      </c>
      <c r="B167" s="9" t="s">
        <v>58</v>
      </c>
      <c r="C167" s="9" t="s">
        <v>116</v>
      </c>
      <c r="D167" s="9" t="s">
        <v>11</v>
      </c>
      <c r="E167" s="21"/>
      <c r="F167" s="21"/>
      <c r="G167" s="21"/>
    </row>
    <row r="168" spans="1:7" ht="69.75" customHeight="1" hidden="1">
      <c r="A168" s="10" t="s">
        <v>27</v>
      </c>
      <c r="B168" s="9" t="s">
        <v>58</v>
      </c>
      <c r="C168" s="9" t="s">
        <v>116</v>
      </c>
      <c r="D168" s="9" t="s">
        <v>28</v>
      </c>
      <c r="E168" s="21"/>
      <c r="F168" s="21"/>
      <c r="G168" s="21"/>
    </row>
    <row r="169" spans="1:7" ht="87" hidden="1">
      <c r="A169" s="17" t="s">
        <v>111</v>
      </c>
      <c r="B169" s="8" t="s">
        <v>58</v>
      </c>
      <c r="C169" s="8" t="s">
        <v>117</v>
      </c>
      <c r="D169" s="8"/>
      <c r="E169" s="21">
        <f>SUM(E170:E171)</f>
        <v>0</v>
      </c>
      <c r="F169" s="21">
        <f>SUM(F170:F171)</f>
        <v>0</v>
      </c>
      <c r="G169" s="21">
        <f>SUM(G170:G171)</f>
        <v>0</v>
      </c>
    </row>
    <row r="170" spans="1:7" ht="54" hidden="1">
      <c r="A170" s="10" t="s">
        <v>10</v>
      </c>
      <c r="B170" s="9" t="s">
        <v>58</v>
      </c>
      <c r="C170" s="9" t="s">
        <v>117</v>
      </c>
      <c r="D170" s="9" t="s">
        <v>11</v>
      </c>
      <c r="E170" s="21"/>
      <c r="F170" s="21"/>
      <c r="G170" s="21"/>
    </row>
    <row r="171" spans="1:7" ht="72" hidden="1">
      <c r="A171" s="10" t="s">
        <v>27</v>
      </c>
      <c r="B171" s="9" t="s">
        <v>58</v>
      </c>
      <c r="C171" s="9" t="s">
        <v>117</v>
      </c>
      <c r="D171" s="9" t="s">
        <v>28</v>
      </c>
      <c r="E171" s="21"/>
      <c r="F171" s="21"/>
      <c r="G171" s="21"/>
    </row>
    <row r="172" spans="1:7" ht="87" hidden="1">
      <c r="A172" s="11" t="s">
        <v>173</v>
      </c>
      <c r="B172" s="8" t="s">
        <v>58</v>
      </c>
      <c r="C172" s="8" t="s">
        <v>180</v>
      </c>
      <c r="D172" s="8"/>
      <c r="E172" s="21">
        <f>E173</f>
        <v>0</v>
      </c>
      <c r="F172" s="21">
        <f>F173</f>
        <v>0</v>
      </c>
      <c r="G172" s="21">
        <f>G173</f>
        <v>0</v>
      </c>
    </row>
    <row r="173" spans="1:7" ht="70.5" customHeight="1" hidden="1">
      <c r="A173" s="10" t="s">
        <v>27</v>
      </c>
      <c r="B173" s="9" t="s">
        <v>58</v>
      </c>
      <c r="C173" s="9" t="s">
        <v>180</v>
      </c>
      <c r="D173" s="9" t="s">
        <v>28</v>
      </c>
      <c r="E173" s="22"/>
      <c r="F173" s="22"/>
      <c r="G173" s="22"/>
    </row>
    <row r="174" spans="1:7" ht="18" hidden="1">
      <c r="A174" s="10"/>
      <c r="B174" s="9"/>
      <c r="C174" s="9"/>
      <c r="D174" s="9"/>
      <c r="E174" s="21"/>
      <c r="F174" s="21"/>
      <c r="G174" s="21"/>
    </row>
    <row r="175" spans="1:7" ht="121.5" hidden="1">
      <c r="A175" s="17" t="s">
        <v>118</v>
      </c>
      <c r="B175" s="8" t="s">
        <v>58</v>
      </c>
      <c r="C175" s="8" t="s">
        <v>62</v>
      </c>
      <c r="D175" s="9"/>
      <c r="E175" s="21">
        <f>E176</f>
        <v>0</v>
      </c>
      <c r="F175" s="21">
        <f>F176</f>
        <v>0</v>
      </c>
      <c r="G175" s="21">
        <f>G176</f>
        <v>0</v>
      </c>
    </row>
    <row r="176" spans="1:7" ht="72" hidden="1">
      <c r="A176" s="10" t="s">
        <v>31</v>
      </c>
      <c r="B176" s="9" t="s">
        <v>58</v>
      </c>
      <c r="C176" s="9" t="s">
        <v>62</v>
      </c>
      <c r="D176" s="9" t="s">
        <v>32</v>
      </c>
      <c r="E176" s="22"/>
      <c r="F176" s="22"/>
      <c r="G176" s="22"/>
    </row>
    <row r="177" spans="1:7" ht="76.5" customHeight="1">
      <c r="A177" s="11" t="s">
        <v>103</v>
      </c>
      <c r="B177" s="8" t="s">
        <v>58</v>
      </c>
      <c r="C177" s="8" t="s">
        <v>140</v>
      </c>
      <c r="D177" s="8" t="s">
        <v>0</v>
      </c>
      <c r="E177" s="21">
        <f>SUM(E178:E182)</f>
        <v>126906909</v>
      </c>
      <c r="F177" s="21">
        <f>SUM(F178:F182)</f>
        <v>156335406</v>
      </c>
      <c r="G177" s="21">
        <f>SUM(G178:G182)</f>
        <v>149749176</v>
      </c>
    </row>
    <row r="178" spans="1:7" ht="144">
      <c r="A178" s="10" t="s">
        <v>6</v>
      </c>
      <c r="B178" s="9" t="s">
        <v>58</v>
      </c>
      <c r="C178" s="9" t="s">
        <v>140</v>
      </c>
      <c r="D178" s="9" t="s">
        <v>7</v>
      </c>
      <c r="E178" s="22">
        <f>67945056+20519407+3000+19162335+5787026+3000+6176576</f>
        <v>119596400</v>
      </c>
      <c r="F178" s="22">
        <f>1926550+66492981+20080881+18754431+5663838</f>
        <v>112918681</v>
      </c>
      <c r="G178" s="22">
        <f>1926550+66492981+20080881+18754431+5663838</f>
        <v>112918681</v>
      </c>
    </row>
    <row r="179" spans="1:7" ht="53.25" customHeight="1">
      <c r="A179" s="10" t="s">
        <v>10</v>
      </c>
      <c r="B179" s="9" t="s">
        <v>58</v>
      </c>
      <c r="C179" s="9" t="s">
        <v>140</v>
      </c>
      <c r="D179" s="9" t="s">
        <v>11</v>
      </c>
      <c r="E179" s="22">
        <f>215000+8321976+4549200-6176576</f>
        <v>6909600</v>
      </c>
      <c r="F179" s="22">
        <f>23112347+215000+8139269+4549200+1000000+1000000+5000000</f>
        <v>43015816</v>
      </c>
      <c r="G179" s="22">
        <f>19145817+215000+8139269+2929500+1000000+5000000</f>
        <v>36429586</v>
      </c>
    </row>
    <row r="180" spans="1:7" ht="36" hidden="1">
      <c r="A180" s="10" t="s">
        <v>33</v>
      </c>
      <c r="B180" s="9" t="s">
        <v>58</v>
      </c>
      <c r="C180" s="9" t="s">
        <v>12</v>
      </c>
      <c r="D180" s="9" t="s">
        <v>34</v>
      </c>
      <c r="E180" s="22"/>
      <c r="F180" s="22"/>
      <c r="G180" s="22"/>
    </row>
    <row r="181" spans="1:7" ht="72" hidden="1">
      <c r="A181" s="10" t="s">
        <v>27</v>
      </c>
      <c r="B181" s="9" t="s">
        <v>58</v>
      </c>
      <c r="C181" s="9" t="s">
        <v>140</v>
      </c>
      <c r="D181" s="9" t="s">
        <v>28</v>
      </c>
      <c r="E181" s="22"/>
      <c r="F181" s="22"/>
      <c r="G181" s="22"/>
    </row>
    <row r="182" spans="1:7" ht="24" customHeight="1">
      <c r="A182" s="10" t="s">
        <v>13</v>
      </c>
      <c r="B182" s="9" t="s">
        <v>58</v>
      </c>
      <c r="C182" s="9" t="s">
        <v>140</v>
      </c>
      <c r="D182" s="9" t="s">
        <v>14</v>
      </c>
      <c r="E182" s="22">
        <v>400909</v>
      </c>
      <c r="F182" s="22">
        <v>400909</v>
      </c>
      <c r="G182" s="22">
        <v>400909</v>
      </c>
    </row>
    <row r="183" spans="1:7" ht="40.5" customHeight="1">
      <c r="A183" s="11" t="s">
        <v>188</v>
      </c>
      <c r="B183" s="8" t="s">
        <v>187</v>
      </c>
      <c r="C183" s="9"/>
      <c r="D183" s="9"/>
      <c r="E183" s="21">
        <f>E184+E189+E191</f>
        <v>13905880</v>
      </c>
      <c r="F183" s="21">
        <f>F184+F189+F191</f>
        <v>13757468</v>
      </c>
      <c r="G183" s="21">
        <f>G184+G189+G191</f>
        <v>13757468</v>
      </c>
    </row>
    <row r="184" spans="1:7" ht="99" customHeight="1">
      <c r="A184" s="17" t="s">
        <v>168</v>
      </c>
      <c r="B184" s="8" t="s">
        <v>187</v>
      </c>
      <c r="C184" s="8" t="s">
        <v>169</v>
      </c>
      <c r="D184" s="9"/>
      <c r="E184" s="21">
        <f>E185</f>
        <v>4205226</v>
      </c>
      <c r="F184" s="21">
        <f>F185</f>
        <v>0</v>
      </c>
      <c r="G184" s="21">
        <f>G185</f>
        <v>0</v>
      </c>
    </row>
    <row r="185" spans="1:7" ht="57.75" customHeight="1">
      <c r="A185" s="11" t="s">
        <v>170</v>
      </c>
      <c r="B185" s="8" t="s">
        <v>187</v>
      </c>
      <c r="C185" s="8" t="s">
        <v>171</v>
      </c>
      <c r="D185" s="9"/>
      <c r="E185" s="21">
        <f>E186+E187+E188</f>
        <v>4205226</v>
      </c>
      <c r="F185" s="21">
        <f>F186+F187+F188</f>
        <v>0</v>
      </c>
      <c r="G185" s="21">
        <f>G186+G187+G188</f>
        <v>0</v>
      </c>
    </row>
    <row r="186" spans="1:7" ht="144">
      <c r="A186" s="10" t="s">
        <v>6</v>
      </c>
      <c r="B186" s="9" t="s">
        <v>187</v>
      </c>
      <c r="C186" s="9" t="s">
        <v>171</v>
      </c>
      <c r="D186" s="9" t="s">
        <v>7</v>
      </c>
      <c r="E186" s="22">
        <f>3312294+282730</f>
        <v>3595024</v>
      </c>
      <c r="F186" s="22"/>
      <c r="G186" s="22"/>
    </row>
    <row r="187" spans="1:7" ht="53.25" customHeight="1">
      <c r="A187" s="10" t="s">
        <v>10</v>
      </c>
      <c r="B187" s="9" t="s">
        <v>187</v>
      </c>
      <c r="C187" s="9" t="s">
        <v>171</v>
      </c>
      <c r="D187" s="9" t="s">
        <v>11</v>
      </c>
      <c r="E187" s="22">
        <f>95558+174400+204574</f>
        <v>474532</v>
      </c>
      <c r="F187" s="22"/>
      <c r="G187" s="22"/>
    </row>
    <row r="188" spans="1:7" ht="72">
      <c r="A188" s="10" t="s">
        <v>27</v>
      </c>
      <c r="B188" s="9" t="s">
        <v>187</v>
      </c>
      <c r="C188" s="9" t="s">
        <v>171</v>
      </c>
      <c r="D188" s="9" t="s">
        <v>28</v>
      </c>
      <c r="E188" s="22">
        <v>135670</v>
      </c>
      <c r="F188" s="22"/>
      <c r="G188" s="22"/>
    </row>
    <row r="189" spans="1:7" ht="78" customHeight="1">
      <c r="A189" s="11" t="s">
        <v>173</v>
      </c>
      <c r="B189" s="8" t="s">
        <v>187</v>
      </c>
      <c r="C189" s="8" t="s">
        <v>180</v>
      </c>
      <c r="D189" s="8"/>
      <c r="E189" s="21">
        <f>E190</f>
        <v>9700353</v>
      </c>
      <c r="F189" s="21">
        <f>F190</f>
        <v>0</v>
      </c>
      <c r="G189" s="21">
        <f>G190</f>
        <v>0</v>
      </c>
    </row>
    <row r="190" spans="1:7" ht="72">
      <c r="A190" s="10" t="s">
        <v>27</v>
      </c>
      <c r="B190" s="9" t="s">
        <v>187</v>
      </c>
      <c r="C190" s="9" t="s">
        <v>180</v>
      </c>
      <c r="D190" s="9" t="s">
        <v>28</v>
      </c>
      <c r="E190" s="22">
        <f>9535353+165000</f>
        <v>9700353</v>
      </c>
      <c r="F190" s="22"/>
      <c r="G190" s="22"/>
    </row>
    <row r="191" spans="1:7" ht="59.25" customHeight="1">
      <c r="A191" s="11" t="s">
        <v>103</v>
      </c>
      <c r="B191" s="8" t="s">
        <v>187</v>
      </c>
      <c r="C191" s="8" t="s">
        <v>155</v>
      </c>
      <c r="D191" s="9"/>
      <c r="E191" s="21">
        <f>E192+E193+E194+E195</f>
        <v>301</v>
      </c>
      <c r="F191" s="21">
        <f>F192+F193+F194+F195</f>
        <v>13757468</v>
      </c>
      <c r="G191" s="21">
        <f>G192+G193+G194+G195</f>
        <v>13757468</v>
      </c>
    </row>
    <row r="192" spans="1:7" ht="59.25" customHeight="1">
      <c r="A192" s="10" t="s">
        <v>6</v>
      </c>
      <c r="B192" s="9" t="s">
        <v>187</v>
      </c>
      <c r="C192" s="9" t="s">
        <v>155</v>
      </c>
      <c r="D192" s="9" t="s">
        <v>7</v>
      </c>
      <c r="E192" s="21"/>
      <c r="F192" s="22">
        <f>3374390+282730</f>
        <v>3657120</v>
      </c>
      <c r="G192" s="22">
        <f>3374390+282730</f>
        <v>3657120</v>
      </c>
    </row>
    <row r="193" spans="1:7" ht="59.25" customHeight="1">
      <c r="A193" s="10" t="s">
        <v>10</v>
      </c>
      <c r="B193" s="9" t="s">
        <v>187</v>
      </c>
      <c r="C193" s="9" t="s">
        <v>155</v>
      </c>
      <c r="D193" s="9" t="s">
        <v>11</v>
      </c>
      <c r="E193" s="21"/>
      <c r="F193" s="22">
        <f>63473+174400</f>
        <v>237873</v>
      </c>
      <c r="G193" s="22">
        <f>63473+174400</f>
        <v>237873</v>
      </c>
    </row>
    <row r="194" spans="1:7" ht="89.25" customHeight="1">
      <c r="A194" s="10" t="s">
        <v>27</v>
      </c>
      <c r="B194" s="9" t="s">
        <v>187</v>
      </c>
      <c r="C194" s="9" t="s">
        <v>155</v>
      </c>
      <c r="D194" s="9" t="s">
        <v>28</v>
      </c>
      <c r="E194" s="22"/>
      <c r="F194" s="22">
        <f>9726504+135670</f>
        <v>9862174</v>
      </c>
      <c r="G194" s="22">
        <f>9726504+135670</f>
        <v>9862174</v>
      </c>
    </row>
    <row r="195" spans="1:7" ht="24.75" customHeight="1">
      <c r="A195" s="10" t="s">
        <v>13</v>
      </c>
      <c r="B195" s="9" t="s">
        <v>187</v>
      </c>
      <c r="C195" s="9" t="s">
        <v>155</v>
      </c>
      <c r="D195" s="9" t="s">
        <v>14</v>
      </c>
      <c r="E195" s="22">
        <v>301</v>
      </c>
      <c r="F195" s="22">
        <v>301</v>
      </c>
      <c r="G195" s="22">
        <v>301</v>
      </c>
    </row>
    <row r="196" spans="1:7" ht="62.25" customHeight="1">
      <c r="A196" s="17" t="s">
        <v>132</v>
      </c>
      <c r="B196" s="8" t="s">
        <v>131</v>
      </c>
      <c r="C196" s="8"/>
      <c r="D196" s="8"/>
      <c r="E196" s="21">
        <f aca="true" t="shared" si="5" ref="E196:G197">E197</f>
        <v>20000</v>
      </c>
      <c r="F196" s="21">
        <f t="shared" si="5"/>
        <v>0</v>
      </c>
      <c r="G196" s="21">
        <f t="shared" si="5"/>
        <v>0</v>
      </c>
    </row>
    <row r="197" spans="1:7" ht="114" customHeight="1">
      <c r="A197" s="11" t="s">
        <v>157</v>
      </c>
      <c r="B197" s="8" t="s">
        <v>131</v>
      </c>
      <c r="C197" s="8" t="s">
        <v>146</v>
      </c>
      <c r="D197" s="8"/>
      <c r="E197" s="21">
        <f t="shared" si="5"/>
        <v>20000</v>
      </c>
      <c r="F197" s="21">
        <f t="shared" si="5"/>
        <v>0</v>
      </c>
      <c r="G197" s="21">
        <f t="shared" si="5"/>
        <v>0</v>
      </c>
    </row>
    <row r="198" spans="1:7" ht="54">
      <c r="A198" s="10" t="s">
        <v>10</v>
      </c>
      <c r="B198" s="9" t="s">
        <v>131</v>
      </c>
      <c r="C198" s="9" t="s">
        <v>146</v>
      </c>
      <c r="D198" s="9" t="s">
        <v>11</v>
      </c>
      <c r="E198" s="22">
        <v>20000</v>
      </c>
      <c r="F198" s="22"/>
      <c r="G198" s="22"/>
    </row>
    <row r="199" spans="1:7" ht="39.75" customHeight="1">
      <c r="A199" s="11" t="s">
        <v>59</v>
      </c>
      <c r="B199" s="8" t="s">
        <v>60</v>
      </c>
      <c r="C199" s="8" t="s">
        <v>0</v>
      </c>
      <c r="D199" s="8" t="s">
        <v>0</v>
      </c>
      <c r="E199" s="21">
        <f>E203+E209+E200+E207</f>
        <v>6171409</v>
      </c>
      <c r="F199" s="21">
        <f>F203+F209+F200</f>
        <v>6813809</v>
      </c>
      <c r="G199" s="21">
        <f>G203+G209+G200</f>
        <v>6813809</v>
      </c>
    </row>
    <row r="200" spans="1:7" ht="79.5" customHeight="1">
      <c r="A200" s="17" t="s">
        <v>168</v>
      </c>
      <c r="B200" s="8" t="s">
        <v>60</v>
      </c>
      <c r="C200" s="8" t="s">
        <v>144</v>
      </c>
      <c r="D200" s="8"/>
      <c r="E200" s="21">
        <f aca="true" t="shared" si="6" ref="E200:G201">E201</f>
        <v>1174500</v>
      </c>
      <c r="F200" s="21">
        <f t="shared" si="6"/>
        <v>0</v>
      </c>
      <c r="G200" s="21">
        <f t="shared" si="6"/>
        <v>0</v>
      </c>
    </row>
    <row r="201" spans="1:7" ht="39" customHeight="1">
      <c r="A201" s="17" t="s">
        <v>108</v>
      </c>
      <c r="B201" s="8" t="s">
        <v>60</v>
      </c>
      <c r="C201" s="8" t="s">
        <v>145</v>
      </c>
      <c r="D201" s="8"/>
      <c r="E201" s="21">
        <f t="shared" si="6"/>
        <v>1174500</v>
      </c>
      <c r="F201" s="21">
        <f t="shared" si="6"/>
        <v>0</v>
      </c>
      <c r="G201" s="21">
        <f t="shared" si="6"/>
        <v>0</v>
      </c>
    </row>
    <row r="202" spans="1:7" ht="54">
      <c r="A202" s="10" t="s">
        <v>10</v>
      </c>
      <c r="B202" s="9" t="s">
        <v>60</v>
      </c>
      <c r="C202" s="9" t="s">
        <v>145</v>
      </c>
      <c r="D202" s="9" t="s">
        <v>11</v>
      </c>
      <c r="E202" s="22">
        <f>103500+1071000</f>
        <v>1174500</v>
      </c>
      <c r="F202" s="22"/>
      <c r="G202" s="22"/>
    </row>
    <row r="203" spans="1:7" ht="114" customHeight="1">
      <c r="A203" s="11" t="s">
        <v>175</v>
      </c>
      <c r="B203" s="8" t="s">
        <v>60</v>
      </c>
      <c r="C203" s="8" t="s">
        <v>147</v>
      </c>
      <c r="D203" s="8" t="s">
        <v>0</v>
      </c>
      <c r="E203" s="21">
        <f>SUM(E204:E206)</f>
        <v>4996109</v>
      </c>
      <c r="F203" s="21">
        <f>SUM(F204:F206)</f>
        <v>0</v>
      </c>
      <c r="G203" s="21">
        <f>SUM(G204:G206)</f>
        <v>0</v>
      </c>
    </row>
    <row r="204" spans="1:7" ht="126" customHeight="1">
      <c r="A204" s="10" t="s">
        <v>6</v>
      </c>
      <c r="B204" s="9" t="s">
        <v>60</v>
      </c>
      <c r="C204" s="9" t="s">
        <v>147</v>
      </c>
      <c r="D204" s="9" t="s">
        <v>7</v>
      </c>
      <c r="E204" s="22">
        <f>4091649+260589</f>
        <v>4352238</v>
      </c>
      <c r="F204" s="22"/>
      <c r="G204" s="22"/>
    </row>
    <row r="205" spans="1:7" ht="59.25" customHeight="1">
      <c r="A205" s="10" t="s">
        <v>10</v>
      </c>
      <c r="B205" s="9" t="s">
        <v>60</v>
      </c>
      <c r="C205" s="9" t="s">
        <v>147</v>
      </c>
      <c r="D205" s="9" t="s">
        <v>11</v>
      </c>
      <c r="E205" s="22">
        <f>595348+48523</f>
        <v>643871</v>
      </c>
      <c r="F205" s="22"/>
      <c r="G205" s="22"/>
    </row>
    <row r="206" spans="1:7" ht="36" hidden="1">
      <c r="A206" s="10" t="s">
        <v>33</v>
      </c>
      <c r="B206" s="9" t="s">
        <v>60</v>
      </c>
      <c r="C206" s="9" t="s">
        <v>174</v>
      </c>
      <c r="D206" s="9" t="s">
        <v>34</v>
      </c>
      <c r="E206" s="22"/>
      <c r="F206" s="22"/>
      <c r="G206" s="22"/>
    </row>
    <row r="207" spans="1:7" ht="0.75" customHeight="1" hidden="1">
      <c r="A207" s="11" t="s">
        <v>159</v>
      </c>
      <c r="B207" s="8" t="s">
        <v>60</v>
      </c>
      <c r="C207" s="8" t="s">
        <v>160</v>
      </c>
      <c r="D207" s="8"/>
      <c r="E207" s="21">
        <f>E208</f>
        <v>0</v>
      </c>
      <c r="F207" s="21">
        <f>F208</f>
        <v>0</v>
      </c>
      <c r="G207" s="21">
        <f>G208</f>
        <v>0</v>
      </c>
    </row>
    <row r="208" spans="1:7" ht="54" hidden="1">
      <c r="A208" s="10" t="s">
        <v>10</v>
      </c>
      <c r="B208" s="9" t="s">
        <v>60</v>
      </c>
      <c r="C208" s="9" t="s">
        <v>160</v>
      </c>
      <c r="D208" s="9" t="s">
        <v>11</v>
      </c>
      <c r="E208" s="22"/>
      <c r="F208" s="22"/>
      <c r="G208" s="22"/>
    </row>
    <row r="209" spans="1:7" ht="73.5" customHeight="1">
      <c r="A209" s="11" t="s">
        <v>103</v>
      </c>
      <c r="B209" s="8" t="s">
        <v>60</v>
      </c>
      <c r="C209" s="8" t="s">
        <v>140</v>
      </c>
      <c r="D209" s="8" t="s">
        <v>0</v>
      </c>
      <c r="E209" s="21">
        <f>SUM(E210:E213)</f>
        <v>800</v>
      </c>
      <c r="F209" s="21">
        <f>SUM(F210:F213)</f>
        <v>6813809</v>
      </c>
      <c r="G209" s="21">
        <f>SUM(G210:G213)</f>
        <v>6813809</v>
      </c>
    </row>
    <row r="210" spans="1:7" ht="144">
      <c r="A210" s="10" t="s">
        <v>6</v>
      </c>
      <c r="B210" s="9" t="s">
        <v>60</v>
      </c>
      <c r="C210" s="9" t="s">
        <v>140</v>
      </c>
      <c r="D210" s="9" t="s">
        <v>7</v>
      </c>
      <c r="E210" s="22"/>
      <c r="F210" s="22">
        <v>5164256</v>
      </c>
      <c r="G210" s="22">
        <v>5164256</v>
      </c>
    </row>
    <row r="211" spans="1:7" ht="54" customHeight="1">
      <c r="A211" s="10" t="s">
        <v>10</v>
      </c>
      <c r="B211" s="9" t="s">
        <v>60</v>
      </c>
      <c r="C211" s="9" t="s">
        <v>140</v>
      </c>
      <c r="D211" s="9" t="s">
        <v>11</v>
      </c>
      <c r="E211" s="22"/>
      <c r="F211" s="22">
        <f>578553+1071000</f>
        <v>1649553</v>
      </c>
      <c r="G211" s="22">
        <f>578553+1071000</f>
        <v>1649553</v>
      </c>
    </row>
    <row r="212" spans="1:7" ht="31.5" customHeight="1" hidden="1">
      <c r="A212" s="10" t="s">
        <v>33</v>
      </c>
      <c r="B212" s="9" t="s">
        <v>60</v>
      </c>
      <c r="C212" s="9" t="s">
        <v>140</v>
      </c>
      <c r="D212" s="9" t="s">
        <v>34</v>
      </c>
      <c r="E212" s="22"/>
      <c r="F212" s="22"/>
      <c r="G212" s="22"/>
    </row>
    <row r="213" spans="1:7" ht="33.75" customHeight="1">
      <c r="A213" s="10" t="s">
        <v>13</v>
      </c>
      <c r="B213" s="9" t="s">
        <v>60</v>
      </c>
      <c r="C213" s="9" t="s">
        <v>140</v>
      </c>
      <c r="D213" s="9" t="s">
        <v>14</v>
      </c>
      <c r="E213" s="22">
        <v>800</v>
      </c>
      <c r="F213" s="22"/>
      <c r="G213" s="22"/>
    </row>
    <row r="214" spans="1:7" ht="34.5">
      <c r="A214" s="11" t="s">
        <v>63</v>
      </c>
      <c r="B214" s="8" t="s">
        <v>64</v>
      </c>
      <c r="C214" s="8" t="s">
        <v>0</v>
      </c>
      <c r="D214" s="8" t="s">
        <v>0</v>
      </c>
      <c r="E214" s="21">
        <f>E218+E246+E215+E243+E238+E240</f>
        <v>9336142</v>
      </c>
      <c r="F214" s="21">
        <f>F218+F246+F215+F243+F238+F240</f>
        <v>8348151</v>
      </c>
      <c r="G214" s="21">
        <f>G218+G246+G215+G243+G238+G240</f>
        <v>8348151</v>
      </c>
    </row>
    <row r="215" spans="1:7" ht="135" customHeight="1">
      <c r="A215" s="17" t="s">
        <v>158</v>
      </c>
      <c r="B215" s="8" t="s">
        <v>64</v>
      </c>
      <c r="C215" s="8" t="s">
        <v>139</v>
      </c>
      <c r="D215" s="8"/>
      <c r="E215" s="21">
        <f>SUM(E216:E217)</f>
        <v>2270665</v>
      </c>
      <c r="F215" s="21">
        <f>SUM(F216:F217)</f>
        <v>0</v>
      </c>
      <c r="G215" s="21">
        <f>SUM(G216:G217)</f>
        <v>0</v>
      </c>
    </row>
    <row r="216" spans="1:7" ht="129" customHeight="1">
      <c r="A216" s="10" t="s">
        <v>6</v>
      </c>
      <c r="B216" s="9" t="s">
        <v>64</v>
      </c>
      <c r="C216" s="9" t="s">
        <v>139</v>
      </c>
      <c r="D216" s="9" t="s">
        <v>7</v>
      </c>
      <c r="E216" s="22">
        <v>2202207</v>
      </c>
      <c r="F216" s="22"/>
      <c r="G216" s="22"/>
    </row>
    <row r="217" spans="1:7" ht="54">
      <c r="A217" s="10" t="s">
        <v>10</v>
      </c>
      <c r="B217" s="9" t="s">
        <v>64</v>
      </c>
      <c r="C217" s="9" t="s">
        <v>139</v>
      </c>
      <c r="D217" s="9" t="s">
        <v>11</v>
      </c>
      <c r="E217" s="22">
        <f>61058+7400</f>
        <v>68458</v>
      </c>
      <c r="F217" s="22"/>
      <c r="G217" s="22"/>
    </row>
    <row r="218" spans="1:7" ht="93" customHeight="1">
      <c r="A218" s="17" t="s">
        <v>168</v>
      </c>
      <c r="B218" s="8" t="s">
        <v>64</v>
      </c>
      <c r="C218" s="8" t="s">
        <v>144</v>
      </c>
      <c r="D218" s="8" t="s">
        <v>0</v>
      </c>
      <c r="E218" s="21">
        <f>E219+E222+E225+E228+E232+E235</f>
        <v>1010905</v>
      </c>
      <c r="F218" s="21">
        <f>F219+F222+F225+F228+F232+F235</f>
        <v>0</v>
      </c>
      <c r="G218" s="21">
        <f>G219+G222+G225+G228+G232+G235</f>
        <v>0</v>
      </c>
    </row>
    <row r="219" spans="1:7" ht="0.75" customHeight="1" hidden="1">
      <c r="A219" s="17" t="s">
        <v>105</v>
      </c>
      <c r="B219" s="8" t="s">
        <v>64</v>
      </c>
      <c r="C219" s="8" t="s">
        <v>112</v>
      </c>
      <c r="D219" s="8"/>
      <c r="E219" s="21">
        <f>SUM(E220:E221)</f>
        <v>0</v>
      </c>
      <c r="F219" s="21">
        <f>SUM(F220:F221)</f>
        <v>0</v>
      </c>
      <c r="G219" s="21">
        <f>SUM(G220:G221)</f>
        <v>0</v>
      </c>
    </row>
    <row r="220" spans="1:7" ht="54" hidden="1">
      <c r="A220" s="10" t="s">
        <v>10</v>
      </c>
      <c r="B220" s="9" t="s">
        <v>64</v>
      </c>
      <c r="C220" s="9" t="s">
        <v>112</v>
      </c>
      <c r="D220" s="9" t="s">
        <v>11</v>
      </c>
      <c r="E220" s="21"/>
      <c r="F220" s="21"/>
      <c r="G220" s="21"/>
    </row>
    <row r="221" spans="1:7" ht="72" hidden="1">
      <c r="A221" s="10" t="s">
        <v>27</v>
      </c>
      <c r="B221" s="9" t="s">
        <v>64</v>
      </c>
      <c r="C221" s="9" t="s">
        <v>112</v>
      </c>
      <c r="D221" s="9" t="s">
        <v>28</v>
      </c>
      <c r="E221" s="21"/>
      <c r="F221" s="21"/>
      <c r="G221" s="21"/>
    </row>
    <row r="222" spans="1:7" ht="46.5" customHeight="1" hidden="1">
      <c r="A222" s="17" t="s">
        <v>106</v>
      </c>
      <c r="B222" s="8" t="s">
        <v>64</v>
      </c>
      <c r="C222" s="8" t="s">
        <v>41</v>
      </c>
      <c r="D222" s="8"/>
      <c r="E222" s="21">
        <f>SUM(E223:E224)</f>
        <v>0</v>
      </c>
      <c r="F222" s="21">
        <f>SUM(F223:F224)</f>
        <v>0</v>
      </c>
      <c r="G222" s="21">
        <f>SUM(G223:G224)</f>
        <v>0</v>
      </c>
    </row>
    <row r="223" spans="1:7" ht="26.25" customHeight="1" hidden="1">
      <c r="A223" s="10" t="s">
        <v>10</v>
      </c>
      <c r="B223" s="9" t="s">
        <v>64</v>
      </c>
      <c r="C223" s="9" t="s">
        <v>41</v>
      </c>
      <c r="D223" s="9" t="s">
        <v>11</v>
      </c>
      <c r="E223" s="21"/>
      <c r="F223" s="21"/>
      <c r="G223" s="21"/>
    </row>
    <row r="224" spans="1:7" ht="26.25" customHeight="1" hidden="1">
      <c r="A224" s="10" t="s">
        <v>27</v>
      </c>
      <c r="B224" s="9" t="s">
        <v>64</v>
      </c>
      <c r="C224" s="9" t="s">
        <v>41</v>
      </c>
      <c r="D224" s="9" t="s">
        <v>28</v>
      </c>
      <c r="E224" s="21"/>
      <c r="F224" s="21"/>
      <c r="G224" s="21"/>
    </row>
    <row r="225" spans="1:7" ht="27.75" customHeight="1" hidden="1">
      <c r="A225" s="17" t="s">
        <v>107</v>
      </c>
      <c r="B225" s="8" t="s">
        <v>64</v>
      </c>
      <c r="C225" s="8" t="s">
        <v>113</v>
      </c>
      <c r="D225" s="8"/>
      <c r="E225" s="21">
        <f>SUM(E226:E227)</f>
        <v>0</v>
      </c>
      <c r="F225" s="21">
        <f>SUM(F226:F227)</f>
        <v>0</v>
      </c>
      <c r="G225" s="21">
        <f>SUM(G226:G227)</f>
        <v>0</v>
      </c>
    </row>
    <row r="226" spans="1:7" ht="18" customHeight="1" hidden="1">
      <c r="A226" s="10" t="s">
        <v>10</v>
      </c>
      <c r="B226" s="9" t="s">
        <v>64</v>
      </c>
      <c r="C226" s="9" t="s">
        <v>113</v>
      </c>
      <c r="D226" s="9" t="s">
        <v>11</v>
      </c>
      <c r="E226" s="21"/>
      <c r="F226" s="21"/>
      <c r="G226" s="21"/>
    </row>
    <row r="227" spans="1:7" ht="19.5" customHeight="1" hidden="1">
      <c r="A227" s="10" t="s">
        <v>27</v>
      </c>
      <c r="B227" s="9" t="s">
        <v>64</v>
      </c>
      <c r="C227" s="9" t="s">
        <v>113</v>
      </c>
      <c r="D227" s="9" t="s">
        <v>28</v>
      </c>
      <c r="E227" s="21"/>
      <c r="F227" s="21"/>
      <c r="G227" s="21"/>
    </row>
    <row r="228" spans="1:7" ht="34.5">
      <c r="A228" s="17" t="s">
        <v>108</v>
      </c>
      <c r="B228" s="8" t="s">
        <v>64</v>
      </c>
      <c r="C228" s="8" t="s">
        <v>145</v>
      </c>
      <c r="D228" s="8"/>
      <c r="E228" s="21">
        <f>SUM(E229:E230)</f>
        <v>300000</v>
      </c>
      <c r="F228" s="21">
        <f>SUM(F229:F230)</f>
        <v>0</v>
      </c>
      <c r="G228" s="21">
        <f>SUM(G229:G230)</f>
        <v>0</v>
      </c>
    </row>
    <row r="229" spans="1:7" ht="144">
      <c r="A229" s="10" t="s">
        <v>6</v>
      </c>
      <c r="B229" s="9" t="s">
        <v>64</v>
      </c>
      <c r="C229" s="9" t="s">
        <v>145</v>
      </c>
      <c r="D229" s="9" t="s">
        <v>7</v>
      </c>
      <c r="E229" s="22">
        <v>120000</v>
      </c>
      <c r="F229" s="22"/>
      <c r="G229" s="22"/>
    </row>
    <row r="230" spans="1:7" ht="54.75" customHeight="1">
      <c r="A230" s="10" t="s">
        <v>10</v>
      </c>
      <c r="B230" s="9" t="s">
        <v>64</v>
      </c>
      <c r="C230" s="9" t="s">
        <v>145</v>
      </c>
      <c r="D230" s="9" t="s">
        <v>11</v>
      </c>
      <c r="E230" s="22">
        <f>30000+150000</f>
        <v>180000</v>
      </c>
      <c r="F230" s="22"/>
      <c r="G230" s="22"/>
    </row>
    <row r="231" spans="1:7" ht="18.75" customHeight="1" hidden="1">
      <c r="A231" s="10" t="s">
        <v>27</v>
      </c>
      <c r="B231" s="9" t="s">
        <v>64</v>
      </c>
      <c r="C231" s="9" t="s">
        <v>114</v>
      </c>
      <c r="D231" s="9" t="s">
        <v>28</v>
      </c>
      <c r="E231" s="22"/>
      <c r="F231" s="22"/>
      <c r="G231" s="22"/>
    </row>
    <row r="232" spans="1:7" ht="21" customHeight="1" hidden="1">
      <c r="A232" s="17" t="s">
        <v>109</v>
      </c>
      <c r="B232" s="8" t="s">
        <v>64</v>
      </c>
      <c r="C232" s="8" t="s">
        <v>115</v>
      </c>
      <c r="D232" s="8"/>
      <c r="E232" s="21">
        <f>SUM(E233:E234)</f>
        <v>0</v>
      </c>
      <c r="F232" s="21">
        <f>SUM(F233:F234)</f>
        <v>0</v>
      </c>
      <c r="G232" s="21">
        <f>SUM(G233:G234)</f>
        <v>0</v>
      </c>
    </row>
    <row r="233" spans="1:7" ht="54" hidden="1">
      <c r="A233" s="10" t="s">
        <v>10</v>
      </c>
      <c r="B233" s="9" t="s">
        <v>64</v>
      </c>
      <c r="C233" s="9" t="s">
        <v>115</v>
      </c>
      <c r="D233" s="9" t="s">
        <v>11</v>
      </c>
      <c r="E233" s="21"/>
      <c r="F233" s="21"/>
      <c r="G233" s="21"/>
    </row>
    <row r="234" spans="1:7" ht="21.75" customHeight="1" hidden="1">
      <c r="A234" s="10" t="s">
        <v>27</v>
      </c>
      <c r="B234" s="9" t="s">
        <v>64</v>
      </c>
      <c r="C234" s="9" t="s">
        <v>115</v>
      </c>
      <c r="D234" s="9" t="s">
        <v>28</v>
      </c>
      <c r="E234" s="21"/>
      <c r="F234" s="21"/>
      <c r="G234" s="21"/>
    </row>
    <row r="235" spans="1:7" ht="61.5" customHeight="1">
      <c r="A235" s="17" t="s">
        <v>110</v>
      </c>
      <c r="B235" s="8" t="s">
        <v>64</v>
      </c>
      <c r="C235" s="8" t="s">
        <v>148</v>
      </c>
      <c r="D235" s="8"/>
      <c r="E235" s="21">
        <f>SUM(E236:E237)</f>
        <v>710905</v>
      </c>
      <c r="F235" s="21">
        <f>SUM(F236:F237)</f>
        <v>0</v>
      </c>
      <c r="G235" s="21">
        <f>SUM(G236:G237)</f>
        <v>0</v>
      </c>
    </row>
    <row r="236" spans="1:7" ht="55.5" customHeight="1">
      <c r="A236" s="10" t="s">
        <v>10</v>
      </c>
      <c r="B236" s="9" t="s">
        <v>64</v>
      </c>
      <c r="C236" s="9" t="s">
        <v>148</v>
      </c>
      <c r="D236" s="9" t="s">
        <v>11</v>
      </c>
      <c r="E236" s="22">
        <v>659949</v>
      </c>
      <c r="F236" s="22"/>
      <c r="G236" s="22"/>
    </row>
    <row r="237" spans="1:7" ht="74.25" customHeight="1">
      <c r="A237" s="10" t="s">
        <v>27</v>
      </c>
      <c r="B237" s="9" t="s">
        <v>64</v>
      </c>
      <c r="C237" s="9" t="s">
        <v>148</v>
      </c>
      <c r="D237" s="9" t="s">
        <v>28</v>
      </c>
      <c r="E237" s="22">
        <f>165966-115010</f>
        <v>50956</v>
      </c>
      <c r="F237" s="22"/>
      <c r="G237" s="22"/>
    </row>
    <row r="238" spans="1:7" ht="87">
      <c r="A238" s="11" t="s">
        <v>173</v>
      </c>
      <c r="B238" s="8" t="s">
        <v>64</v>
      </c>
      <c r="C238" s="8" t="s">
        <v>180</v>
      </c>
      <c r="D238" s="9"/>
      <c r="E238" s="21">
        <f>E239</f>
        <v>115010</v>
      </c>
      <c r="F238" s="21">
        <f>F239</f>
        <v>0</v>
      </c>
      <c r="G238" s="21">
        <f>G239</f>
        <v>0</v>
      </c>
    </row>
    <row r="239" spans="1:7" ht="72">
      <c r="A239" s="10" t="s">
        <v>27</v>
      </c>
      <c r="B239" s="9" t="s">
        <v>64</v>
      </c>
      <c r="C239" s="9" t="s">
        <v>180</v>
      </c>
      <c r="D239" s="9" t="s">
        <v>28</v>
      </c>
      <c r="E239" s="22">
        <v>115010</v>
      </c>
      <c r="F239" s="22"/>
      <c r="G239" s="22"/>
    </row>
    <row r="240" spans="1:7" ht="128.25" customHeight="1">
      <c r="A240" s="11" t="s">
        <v>176</v>
      </c>
      <c r="B240" s="8" t="s">
        <v>64</v>
      </c>
      <c r="C240" s="8" t="s">
        <v>177</v>
      </c>
      <c r="D240" s="8"/>
      <c r="E240" s="21">
        <f>SUM(E241:E242)</f>
        <v>5915562</v>
      </c>
      <c r="F240" s="21">
        <f>SUM(F241:F242)</f>
        <v>0</v>
      </c>
      <c r="G240" s="21">
        <f>SUM(G241:G242)</f>
        <v>0</v>
      </c>
    </row>
    <row r="241" spans="1:7" ht="132.75" customHeight="1">
      <c r="A241" s="10" t="s">
        <v>6</v>
      </c>
      <c r="B241" s="9" t="s">
        <v>64</v>
      </c>
      <c r="C241" s="9" t="s">
        <v>177</v>
      </c>
      <c r="D241" s="9" t="s">
        <v>7</v>
      </c>
      <c r="E241" s="22">
        <v>5151367</v>
      </c>
      <c r="F241" s="22"/>
      <c r="G241" s="22"/>
    </row>
    <row r="242" spans="1:7" ht="52.5" customHeight="1">
      <c r="A242" s="10" t="s">
        <v>10</v>
      </c>
      <c r="B242" s="9" t="s">
        <v>64</v>
      </c>
      <c r="C242" s="9" t="s">
        <v>177</v>
      </c>
      <c r="D242" s="9" t="s">
        <v>11</v>
      </c>
      <c r="E242" s="22">
        <f>564195+200000</f>
        <v>764195</v>
      </c>
      <c r="F242" s="22"/>
      <c r="G242" s="22"/>
    </row>
    <row r="243" spans="1:7" ht="87">
      <c r="A243" s="11" t="s">
        <v>102</v>
      </c>
      <c r="B243" s="8" t="s">
        <v>64</v>
      </c>
      <c r="C243" s="8" t="s">
        <v>138</v>
      </c>
      <c r="D243" s="8" t="s">
        <v>7</v>
      </c>
      <c r="E243" s="21">
        <f>E244+E245</f>
        <v>0</v>
      </c>
      <c r="F243" s="21">
        <f>F244+F245</f>
        <v>2343427</v>
      </c>
      <c r="G243" s="21">
        <f>G244+G245</f>
        <v>2343427</v>
      </c>
    </row>
    <row r="244" spans="1:7" ht="144">
      <c r="A244" s="10" t="s">
        <v>6</v>
      </c>
      <c r="B244" s="9" t="s">
        <v>64</v>
      </c>
      <c r="C244" s="9" t="s">
        <v>138</v>
      </c>
      <c r="D244" s="9" t="s">
        <v>7</v>
      </c>
      <c r="E244" s="22"/>
      <c r="F244" s="22">
        <v>2309369</v>
      </c>
      <c r="G244" s="22">
        <v>2309369</v>
      </c>
    </row>
    <row r="245" spans="1:7" ht="54">
      <c r="A245" s="10" t="s">
        <v>10</v>
      </c>
      <c r="B245" s="9" t="s">
        <v>64</v>
      </c>
      <c r="C245" s="9" t="s">
        <v>138</v>
      </c>
      <c r="D245" s="9" t="s">
        <v>11</v>
      </c>
      <c r="E245" s="22"/>
      <c r="F245" s="22">
        <v>34058</v>
      </c>
      <c r="G245" s="22">
        <v>34058</v>
      </c>
    </row>
    <row r="246" spans="1:7" ht="69">
      <c r="A246" s="11" t="s">
        <v>103</v>
      </c>
      <c r="B246" s="8" t="s">
        <v>64</v>
      </c>
      <c r="C246" s="8" t="s">
        <v>140</v>
      </c>
      <c r="D246" s="8" t="s">
        <v>0</v>
      </c>
      <c r="E246" s="21">
        <f>SUM(E247:E250)</f>
        <v>24000</v>
      </c>
      <c r="F246" s="21">
        <f>SUM(F247:F250)</f>
        <v>6004724</v>
      </c>
      <c r="G246" s="21">
        <f>SUM(G247:G250)</f>
        <v>6004724</v>
      </c>
    </row>
    <row r="247" spans="1:7" ht="144">
      <c r="A247" s="10" t="s">
        <v>6</v>
      </c>
      <c r="B247" s="9" t="s">
        <v>64</v>
      </c>
      <c r="C247" s="9" t="s">
        <v>140</v>
      </c>
      <c r="D247" s="9" t="s">
        <v>7</v>
      </c>
      <c r="E247" s="22"/>
      <c r="F247" s="22">
        <v>5680429</v>
      </c>
      <c r="G247" s="22">
        <v>5680429</v>
      </c>
    </row>
    <row r="248" spans="1:7" ht="55.5" customHeight="1">
      <c r="A248" s="10" t="s">
        <v>10</v>
      </c>
      <c r="B248" s="9" t="s">
        <v>64</v>
      </c>
      <c r="C248" s="9" t="s">
        <v>140</v>
      </c>
      <c r="D248" s="9" t="s">
        <v>11</v>
      </c>
      <c r="E248" s="22"/>
      <c r="F248" s="22">
        <v>324295</v>
      </c>
      <c r="G248" s="22">
        <v>324295</v>
      </c>
    </row>
    <row r="249" spans="1:7" ht="36.75" customHeight="1">
      <c r="A249" s="10" t="s">
        <v>33</v>
      </c>
      <c r="B249" s="9" t="s">
        <v>64</v>
      </c>
      <c r="C249" s="9" t="s">
        <v>140</v>
      </c>
      <c r="D249" s="9" t="s">
        <v>34</v>
      </c>
      <c r="E249" s="22">
        <v>24000</v>
      </c>
      <c r="F249" s="22"/>
      <c r="G249" s="22"/>
    </row>
    <row r="250" spans="1:7" ht="18" hidden="1">
      <c r="A250" s="10" t="s">
        <v>13</v>
      </c>
      <c r="B250" s="9" t="s">
        <v>64</v>
      </c>
      <c r="C250" s="9" t="s">
        <v>140</v>
      </c>
      <c r="D250" s="9" t="s">
        <v>14</v>
      </c>
      <c r="E250" s="22"/>
      <c r="F250" s="22"/>
      <c r="G250" s="22"/>
    </row>
    <row r="251" spans="1:7" ht="18" hidden="1">
      <c r="A251" s="10"/>
      <c r="B251" s="9"/>
      <c r="C251" s="9"/>
      <c r="D251" s="9"/>
      <c r="E251" s="21"/>
      <c r="F251" s="21"/>
      <c r="G251" s="21"/>
    </row>
    <row r="252" spans="1:7" ht="34.5">
      <c r="A252" s="11" t="s">
        <v>65</v>
      </c>
      <c r="B252" s="8" t="s">
        <v>66</v>
      </c>
      <c r="C252" s="8"/>
      <c r="D252" s="8"/>
      <c r="E252" s="21">
        <f>E253+E266</f>
        <v>30550765.61</v>
      </c>
      <c r="F252" s="21">
        <f>F253+F266</f>
        <v>9818496</v>
      </c>
      <c r="G252" s="21">
        <f>G253+G266</f>
        <v>9818496</v>
      </c>
    </row>
    <row r="253" spans="1:7" ht="17.25">
      <c r="A253" s="11" t="s">
        <v>67</v>
      </c>
      <c r="B253" s="8" t="s">
        <v>68</v>
      </c>
      <c r="C253" s="8"/>
      <c r="D253" s="8"/>
      <c r="E253" s="21">
        <f>E254+E262+E260</f>
        <v>24139703.61</v>
      </c>
      <c r="F253" s="21">
        <f>F254+F262</f>
        <v>7810036</v>
      </c>
      <c r="G253" s="21">
        <f>G254+G262</f>
        <v>7810036</v>
      </c>
    </row>
    <row r="254" spans="1:8" ht="73.5" customHeight="1">
      <c r="A254" s="11" t="s">
        <v>173</v>
      </c>
      <c r="B254" s="8" t="s">
        <v>68</v>
      </c>
      <c r="C254" s="8" t="s">
        <v>149</v>
      </c>
      <c r="D254" s="8" t="s">
        <v>0</v>
      </c>
      <c r="E254" s="21">
        <f>SUM(E255:E259)</f>
        <v>24139283.61</v>
      </c>
      <c r="F254" s="21">
        <f>SUM(F255:F259)</f>
        <v>0</v>
      </c>
      <c r="G254" s="21">
        <f>SUM(G255:G259)</f>
        <v>0</v>
      </c>
      <c r="H254" s="21"/>
    </row>
    <row r="255" spans="1:7" ht="135" customHeight="1">
      <c r="A255" s="10" t="s">
        <v>6</v>
      </c>
      <c r="B255" s="9" t="s">
        <v>68</v>
      </c>
      <c r="C255" s="9" t="s">
        <v>149</v>
      </c>
      <c r="D255" s="9" t="s">
        <v>7</v>
      </c>
      <c r="E255" s="22">
        <f>6254195+8603928+2751065+367170</f>
        <v>17976358</v>
      </c>
      <c r="F255" s="22"/>
      <c r="G255" s="22"/>
    </row>
    <row r="256" spans="1:7" ht="62.25" customHeight="1">
      <c r="A256" s="10" t="s">
        <v>10</v>
      </c>
      <c r="B256" s="9" t="s">
        <v>68</v>
      </c>
      <c r="C256" s="9" t="s">
        <v>149</v>
      </c>
      <c r="D256" s="9" t="s">
        <v>11</v>
      </c>
      <c r="E256" s="22">
        <f>1870274+1377091+933137+1346748+45084+523100+67491.61</f>
        <v>6162925.61</v>
      </c>
      <c r="F256" s="22"/>
      <c r="G256" s="22"/>
    </row>
    <row r="257" spans="1:7" ht="31.5" customHeight="1" hidden="1">
      <c r="A257" s="10" t="s">
        <v>25</v>
      </c>
      <c r="B257" s="9" t="s">
        <v>68</v>
      </c>
      <c r="C257" s="9" t="s">
        <v>101</v>
      </c>
      <c r="D257" s="9" t="s">
        <v>26</v>
      </c>
      <c r="E257" s="22"/>
      <c r="F257" s="22"/>
      <c r="G257" s="22"/>
    </row>
    <row r="258" spans="1:7" ht="72" hidden="1">
      <c r="A258" s="10" t="s">
        <v>27</v>
      </c>
      <c r="B258" s="9" t="s">
        <v>68</v>
      </c>
      <c r="C258" s="9" t="s">
        <v>101</v>
      </c>
      <c r="D258" s="9" t="s">
        <v>28</v>
      </c>
      <c r="E258" s="22"/>
      <c r="F258" s="22"/>
      <c r="G258" s="22"/>
    </row>
    <row r="259" spans="1:7" ht="34.5" customHeight="1" hidden="1">
      <c r="A259" s="10" t="s">
        <v>13</v>
      </c>
      <c r="B259" s="9" t="s">
        <v>68</v>
      </c>
      <c r="C259" s="9" t="s">
        <v>101</v>
      </c>
      <c r="D259" s="9" t="s">
        <v>14</v>
      </c>
      <c r="E259" s="22"/>
      <c r="F259" s="22"/>
      <c r="G259" s="22"/>
    </row>
    <row r="260" spans="1:7" ht="0.75" customHeight="1" hidden="1">
      <c r="A260" s="11" t="s">
        <v>159</v>
      </c>
      <c r="B260" s="8" t="s">
        <v>68</v>
      </c>
      <c r="C260" s="8" t="s">
        <v>160</v>
      </c>
      <c r="D260" s="8"/>
      <c r="E260" s="21">
        <f>E261</f>
        <v>0</v>
      </c>
      <c r="F260" s="21"/>
      <c r="G260" s="21"/>
    </row>
    <row r="261" spans="1:7" ht="54" hidden="1">
      <c r="A261" s="10" t="s">
        <v>10</v>
      </c>
      <c r="B261" s="9" t="s">
        <v>68</v>
      </c>
      <c r="C261" s="9" t="s">
        <v>160</v>
      </c>
      <c r="D261" s="9" t="s">
        <v>11</v>
      </c>
      <c r="E261" s="22"/>
      <c r="F261" s="22"/>
      <c r="G261" s="22"/>
    </row>
    <row r="262" spans="1:7" ht="69">
      <c r="A262" s="11" t="s">
        <v>103</v>
      </c>
      <c r="B262" s="8" t="s">
        <v>68</v>
      </c>
      <c r="C262" s="8" t="s">
        <v>140</v>
      </c>
      <c r="D262" s="8" t="s">
        <v>0</v>
      </c>
      <c r="E262" s="21">
        <f>SUM(E263:E265)</f>
        <v>420</v>
      </c>
      <c r="F262" s="21">
        <f>SUM(F263:F265)</f>
        <v>7810036</v>
      </c>
      <c r="G262" s="21">
        <f>SUM(G263:G265)</f>
        <v>7810036</v>
      </c>
    </row>
    <row r="263" spans="1:7" ht="144">
      <c r="A263" s="10" t="s">
        <v>6</v>
      </c>
      <c r="B263" s="9" t="s">
        <v>68</v>
      </c>
      <c r="C263" s="9" t="s">
        <v>140</v>
      </c>
      <c r="D263" s="9" t="s">
        <v>7</v>
      </c>
      <c r="E263" s="22"/>
      <c r="F263" s="22">
        <v>6605773</v>
      </c>
      <c r="G263" s="22">
        <v>6605773</v>
      </c>
    </row>
    <row r="264" spans="1:7" ht="55.5" customHeight="1">
      <c r="A264" s="10" t="s">
        <v>10</v>
      </c>
      <c r="B264" s="9" t="s">
        <v>68</v>
      </c>
      <c r="C264" s="9" t="s">
        <v>140</v>
      </c>
      <c r="D264" s="9" t="s">
        <v>11</v>
      </c>
      <c r="E264" s="22"/>
      <c r="F264" s="22">
        <v>1204263</v>
      </c>
      <c r="G264" s="22">
        <v>1204263</v>
      </c>
    </row>
    <row r="265" spans="1:7" ht="18">
      <c r="A265" s="10" t="s">
        <v>13</v>
      </c>
      <c r="B265" s="9" t="s">
        <v>68</v>
      </c>
      <c r="C265" s="9" t="s">
        <v>140</v>
      </c>
      <c r="D265" s="9" t="s">
        <v>14</v>
      </c>
      <c r="E265" s="22">
        <v>420</v>
      </c>
      <c r="F265" s="22"/>
      <c r="G265" s="22"/>
    </row>
    <row r="266" spans="1:7" ht="39.75" customHeight="1">
      <c r="A266" s="11" t="s">
        <v>178</v>
      </c>
      <c r="B266" s="8" t="s">
        <v>179</v>
      </c>
      <c r="C266" s="9"/>
      <c r="D266" s="9"/>
      <c r="E266" s="21">
        <f>E267+E270+E273</f>
        <v>6411062</v>
      </c>
      <c r="F266" s="21">
        <f>F267+F270+F273</f>
        <v>2008460</v>
      </c>
      <c r="G266" s="21">
        <f>G267+G270+G273</f>
        <v>2008460</v>
      </c>
    </row>
    <row r="267" spans="1:7" ht="75" customHeight="1">
      <c r="A267" s="11" t="s">
        <v>173</v>
      </c>
      <c r="B267" s="8" t="s">
        <v>179</v>
      </c>
      <c r="C267" s="8" t="s">
        <v>180</v>
      </c>
      <c r="D267" s="8"/>
      <c r="E267" s="21">
        <f>E268+E269</f>
        <v>6411062</v>
      </c>
      <c r="F267" s="21">
        <f>F268+F269</f>
        <v>0</v>
      </c>
      <c r="G267" s="21">
        <f>G268+G269</f>
        <v>0</v>
      </c>
    </row>
    <row r="268" spans="1:7" ht="135" customHeight="1">
      <c r="A268" s="10" t="s">
        <v>6</v>
      </c>
      <c r="B268" s="9" t="s">
        <v>179</v>
      </c>
      <c r="C268" s="9" t="s">
        <v>180</v>
      </c>
      <c r="D268" s="9" t="s">
        <v>7</v>
      </c>
      <c r="E268" s="22">
        <f>1886777+3969587+552698</f>
        <v>6409062</v>
      </c>
      <c r="F268" s="22"/>
      <c r="G268" s="22"/>
    </row>
    <row r="269" spans="1:7" ht="59.25" customHeight="1">
      <c r="A269" s="10" t="s">
        <v>10</v>
      </c>
      <c r="B269" s="9" t="s">
        <v>179</v>
      </c>
      <c r="C269" s="9" t="s">
        <v>180</v>
      </c>
      <c r="D269" s="9" t="s">
        <v>11</v>
      </c>
      <c r="E269" s="22">
        <v>2000</v>
      </c>
      <c r="F269" s="22"/>
      <c r="G269" s="22"/>
    </row>
    <row r="270" spans="1:7" ht="128.25" customHeight="1" hidden="1">
      <c r="A270" s="11" t="s">
        <v>176</v>
      </c>
      <c r="B270" s="8" t="s">
        <v>179</v>
      </c>
      <c r="C270" s="8" t="s">
        <v>177</v>
      </c>
      <c r="D270" s="9"/>
      <c r="E270" s="21">
        <f>E271+E272</f>
        <v>0</v>
      </c>
      <c r="F270" s="21">
        <f>F271+F272</f>
        <v>0</v>
      </c>
      <c r="G270" s="21">
        <f>G271+G272</f>
        <v>0</v>
      </c>
    </row>
    <row r="271" spans="1:7" ht="126" customHeight="1" hidden="1">
      <c r="A271" s="10" t="s">
        <v>6</v>
      </c>
      <c r="B271" s="9" t="s">
        <v>179</v>
      </c>
      <c r="C271" s="9" t="s">
        <v>177</v>
      </c>
      <c r="D271" s="9" t="s">
        <v>7</v>
      </c>
      <c r="E271" s="22"/>
      <c r="F271" s="22"/>
      <c r="G271" s="22"/>
    </row>
    <row r="272" spans="1:7" s="19" customFormat="1" ht="57" customHeight="1" hidden="1">
      <c r="A272" s="10" t="s">
        <v>10</v>
      </c>
      <c r="B272" s="9" t="s">
        <v>179</v>
      </c>
      <c r="C272" s="9" t="s">
        <v>177</v>
      </c>
      <c r="D272" s="9" t="s">
        <v>11</v>
      </c>
      <c r="E272" s="22"/>
      <c r="F272" s="22"/>
      <c r="G272" s="22"/>
    </row>
    <row r="273" spans="1:7" s="25" customFormat="1" ht="57" customHeight="1">
      <c r="A273" s="11" t="s">
        <v>103</v>
      </c>
      <c r="B273" s="8" t="s">
        <v>179</v>
      </c>
      <c r="C273" s="8" t="s">
        <v>155</v>
      </c>
      <c r="D273" s="8"/>
      <c r="E273" s="21">
        <f>E274</f>
        <v>0</v>
      </c>
      <c r="F273" s="21">
        <f>F274</f>
        <v>2008460</v>
      </c>
      <c r="G273" s="21">
        <f>G274</f>
        <v>2008460</v>
      </c>
    </row>
    <row r="274" spans="1:7" ht="57" customHeight="1">
      <c r="A274" s="10" t="s">
        <v>6</v>
      </c>
      <c r="B274" s="9" t="s">
        <v>179</v>
      </c>
      <c r="C274" s="9" t="s">
        <v>155</v>
      </c>
      <c r="D274" s="9" t="s">
        <v>7</v>
      </c>
      <c r="E274" s="22"/>
      <c r="F274" s="22">
        <v>2008460</v>
      </c>
      <c r="G274" s="22">
        <v>2008460</v>
      </c>
    </row>
    <row r="275" spans="1:7" ht="17.25">
      <c r="A275" s="11" t="s">
        <v>69</v>
      </c>
      <c r="B275" s="8" t="s">
        <v>70</v>
      </c>
      <c r="C275" s="8" t="s">
        <v>0</v>
      </c>
      <c r="D275" s="8" t="s">
        <v>0</v>
      </c>
      <c r="E275" s="21">
        <f>E276+E279+E288+E296</f>
        <v>16397634</v>
      </c>
      <c r="F275" s="21">
        <f>F276+F279+F288+F296</f>
        <v>16745074</v>
      </c>
      <c r="G275" s="21">
        <f>G276+G279+G288+G296</f>
        <v>16878574</v>
      </c>
    </row>
    <row r="276" spans="1:7" ht="17.25">
      <c r="A276" s="11" t="s">
        <v>71</v>
      </c>
      <c r="B276" s="8" t="s">
        <v>72</v>
      </c>
      <c r="C276" s="8" t="s">
        <v>0</v>
      </c>
      <c r="D276" s="8" t="s">
        <v>0</v>
      </c>
      <c r="E276" s="21">
        <f aca="true" t="shared" si="7" ref="E276:G277">E277</f>
        <v>927274</v>
      </c>
      <c r="F276" s="21">
        <f t="shared" si="7"/>
        <v>1215274</v>
      </c>
      <c r="G276" s="21">
        <f t="shared" si="7"/>
        <v>1215274</v>
      </c>
    </row>
    <row r="277" spans="1:7" ht="69">
      <c r="A277" s="11" t="s">
        <v>103</v>
      </c>
      <c r="B277" s="8" t="s">
        <v>72</v>
      </c>
      <c r="C277" s="8" t="s">
        <v>140</v>
      </c>
      <c r="D277" s="8" t="s">
        <v>0</v>
      </c>
      <c r="E277" s="21">
        <f t="shared" si="7"/>
        <v>927274</v>
      </c>
      <c r="F277" s="21">
        <f t="shared" si="7"/>
        <v>1215274</v>
      </c>
      <c r="G277" s="21">
        <f t="shared" si="7"/>
        <v>1215274</v>
      </c>
    </row>
    <row r="278" spans="1:7" ht="36">
      <c r="A278" s="10" t="s">
        <v>33</v>
      </c>
      <c r="B278" s="9" t="s">
        <v>72</v>
      </c>
      <c r="C278" s="9" t="s">
        <v>140</v>
      </c>
      <c r="D278" s="9" t="s">
        <v>34</v>
      </c>
      <c r="E278" s="22">
        <v>927274</v>
      </c>
      <c r="F278" s="22">
        <v>1215274</v>
      </c>
      <c r="G278" s="22">
        <v>1215274</v>
      </c>
    </row>
    <row r="279" spans="1:7" ht="34.5">
      <c r="A279" s="11" t="s">
        <v>73</v>
      </c>
      <c r="B279" s="8" t="s">
        <v>74</v>
      </c>
      <c r="C279" s="8" t="s">
        <v>0</v>
      </c>
      <c r="D279" s="8" t="s">
        <v>0</v>
      </c>
      <c r="E279" s="21">
        <f>E280+E283</f>
        <v>8822057</v>
      </c>
      <c r="F279" s="21">
        <f>F280+F289+F283</f>
        <v>9289700</v>
      </c>
      <c r="G279" s="21">
        <f>G280+G289+G283</f>
        <v>9309700</v>
      </c>
    </row>
    <row r="280" spans="1:7" ht="136.5" customHeight="1">
      <c r="A280" s="11" t="s">
        <v>158</v>
      </c>
      <c r="B280" s="8" t="s">
        <v>74</v>
      </c>
      <c r="C280" s="8" t="s">
        <v>139</v>
      </c>
      <c r="D280" s="8"/>
      <c r="E280" s="21">
        <f>SUM(E281:E282)</f>
        <v>50000</v>
      </c>
      <c r="F280" s="21">
        <f>SUM(F281:F282)</f>
        <v>0</v>
      </c>
      <c r="G280" s="21">
        <f>SUM(G281:G282)</f>
        <v>0</v>
      </c>
    </row>
    <row r="281" spans="1:7" ht="55.5" customHeight="1">
      <c r="A281" s="10" t="s">
        <v>10</v>
      </c>
      <c r="B281" s="9" t="s">
        <v>74</v>
      </c>
      <c r="C281" s="9" t="s">
        <v>139</v>
      </c>
      <c r="D281" s="9" t="s">
        <v>11</v>
      </c>
      <c r="E281" s="22">
        <v>50000</v>
      </c>
      <c r="F281" s="22"/>
      <c r="G281" s="22"/>
    </row>
    <row r="282" spans="1:7" ht="18" hidden="1">
      <c r="A282" s="10" t="s">
        <v>13</v>
      </c>
      <c r="B282" s="9" t="s">
        <v>74</v>
      </c>
      <c r="C282" s="9" t="s">
        <v>100</v>
      </c>
      <c r="D282" s="9" t="s">
        <v>14</v>
      </c>
      <c r="E282" s="22"/>
      <c r="F282" s="22"/>
      <c r="G282" s="22"/>
    </row>
    <row r="283" spans="1:7" ht="72.75" customHeight="1">
      <c r="A283" s="11" t="s">
        <v>103</v>
      </c>
      <c r="B283" s="8" t="s">
        <v>74</v>
      </c>
      <c r="C283" s="8" t="s">
        <v>140</v>
      </c>
      <c r="D283" s="8" t="s">
        <v>0</v>
      </c>
      <c r="E283" s="21">
        <f>SUM(E284:E287)</f>
        <v>8772057</v>
      </c>
      <c r="F283" s="21">
        <f>SUM(F284:F287)</f>
        <v>9289700</v>
      </c>
      <c r="G283" s="21">
        <f>SUM(G284:G287)</f>
        <v>9309700</v>
      </c>
    </row>
    <row r="284" spans="1:7" ht="144" hidden="1">
      <c r="A284" s="10" t="s">
        <v>6</v>
      </c>
      <c r="B284" s="9" t="s">
        <v>74</v>
      </c>
      <c r="C284" s="9" t="s">
        <v>140</v>
      </c>
      <c r="D284" s="9" t="s">
        <v>7</v>
      </c>
      <c r="E284" s="22"/>
      <c r="F284" s="22"/>
      <c r="G284" s="22"/>
    </row>
    <row r="285" spans="1:7" ht="0.75" customHeight="1">
      <c r="A285" s="10" t="s">
        <v>10</v>
      </c>
      <c r="B285" s="9" t="s">
        <v>74</v>
      </c>
      <c r="C285" s="9" t="s">
        <v>140</v>
      </c>
      <c r="D285" s="9" t="s">
        <v>11</v>
      </c>
      <c r="E285" s="22"/>
      <c r="F285" s="22"/>
      <c r="G285" s="22"/>
    </row>
    <row r="286" spans="1:7" ht="36">
      <c r="A286" s="10" t="s">
        <v>33</v>
      </c>
      <c r="B286" s="9" t="s">
        <v>74</v>
      </c>
      <c r="C286" s="9" t="s">
        <v>140</v>
      </c>
      <c r="D286" s="9" t="s">
        <v>34</v>
      </c>
      <c r="E286" s="22">
        <f>2573900+65700+4866000+963200+44057</f>
        <v>8512857</v>
      </c>
      <c r="F286" s="22">
        <f>2573900+65700+5427700+963200</f>
        <v>9030500</v>
      </c>
      <c r="G286" s="22">
        <f>2573900+65700+5447700+963200</f>
        <v>9050500</v>
      </c>
    </row>
    <row r="287" spans="1:7" ht="72">
      <c r="A287" s="10" t="s">
        <v>27</v>
      </c>
      <c r="B287" s="9" t="s">
        <v>74</v>
      </c>
      <c r="C287" s="9" t="s">
        <v>140</v>
      </c>
      <c r="D287" s="9" t="s">
        <v>28</v>
      </c>
      <c r="E287" s="22">
        <v>259200</v>
      </c>
      <c r="F287" s="22">
        <v>259200</v>
      </c>
      <c r="G287" s="22">
        <v>259200</v>
      </c>
    </row>
    <row r="288" spans="1:7" ht="17.25">
      <c r="A288" s="11" t="s">
        <v>75</v>
      </c>
      <c r="B288" s="8" t="s">
        <v>76</v>
      </c>
      <c r="C288" s="8" t="s">
        <v>0</v>
      </c>
      <c r="D288" s="8" t="s">
        <v>0</v>
      </c>
      <c r="E288" s="21">
        <f>E291+E289</f>
        <v>6262360</v>
      </c>
      <c r="F288" s="21">
        <f>F291</f>
        <v>5790100</v>
      </c>
      <c r="G288" s="21">
        <f>G291</f>
        <v>5923600</v>
      </c>
    </row>
    <row r="289" spans="1:7" ht="62.25" customHeight="1">
      <c r="A289" s="11" t="s">
        <v>184</v>
      </c>
      <c r="B289" s="8" t="s">
        <v>76</v>
      </c>
      <c r="C289" s="8" t="s">
        <v>150</v>
      </c>
      <c r="D289" s="8" t="s">
        <v>0</v>
      </c>
      <c r="E289" s="21">
        <f>SUM(E290:E290)</f>
        <v>591360</v>
      </c>
      <c r="F289" s="21">
        <f>SUM(F290:F290)</f>
        <v>0</v>
      </c>
      <c r="G289" s="21">
        <f>SUM(G290:G290)</f>
        <v>0</v>
      </c>
    </row>
    <row r="290" spans="1:7" ht="37.5" customHeight="1">
      <c r="A290" s="10" t="s">
        <v>33</v>
      </c>
      <c r="B290" s="9" t="s">
        <v>76</v>
      </c>
      <c r="C290" s="9" t="s">
        <v>150</v>
      </c>
      <c r="D290" s="9" t="s">
        <v>34</v>
      </c>
      <c r="E290" s="22">
        <v>591360</v>
      </c>
      <c r="F290" s="22"/>
      <c r="G290" s="22"/>
    </row>
    <row r="291" spans="1:7" ht="69">
      <c r="A291" s="11" t="s">
        <v>103</v>
      </c>
      <c r="B291" s="8" t="s">
        <v>76</v>
      </c>
      <c r="C291" s="8" t="s">
        <v>140</v>
      </c>
      <c r="D291" s="8" t="s">
        <v>0</v>
      </c>
      <c r="E291" s="21">
        <f>SUM(E292:E295)</f>
        <v>5671000</v>
      </c>
      <c r="F291" s="21">
        <f>SUM(F292:F295)</f>
        <v>5790100</v>
      </c>
      <c r="G291" s="21">
        <f>SUM(G292:G295)</f>
        <v>5923600</v>
      </c>
    </row>
    <row r="292" spans="1:7" ht="144" hidden="1">
      <c r="A292" s="10" t="s">
        <v>6</v>
      </c>
      <c r="B292" s="9" t="s">
        <v>76</v>
      </c>
      <c r="C292" s="9" t="s">
        <v>12</v>
      </c>
      <c r="D292" s="9" t="s">
        <v>7</v>
      </c>
      <c r="E292" s="21"/>
      <c r="F292" s="21"/>
      <c r="G292" s="21"/>
    </row>
    <row r="293" spans="1:7" ht="54">
      <c r="A293" s="10" t="s">
        <v>10</v>
      </c>
      <c r="B293" s="9" t="s">
        <v>76</v>
      </c>
      <c r="C293" s="9" t="s">
        <v>140</v>
      </c>
      <c r="D293" s="9" t="s">
        <v>11</v>
      </c>
      <c r="E293" s="22">
        <f>9000-9000</f>
        <v>0</v>
      </c>
      <c r="F293" s="22">
        <v>9000</v>
      </c>
      <c r="G293" s="22">
        <v>9000</v>
      </c>
    </row>
    <row r="294" spans="1:7" ht="35.25" customHeight="1">
      <c r="A294" s="10" t="s">
        <v>33</v>
      </c>
      <c r="B294" s="9" t="s">
        <v>76</v>
      </c>
      <c r="C294" s="9" t="s">
        <v>140</v>
      </c>
      <c r="D294" s="9" t="s">
        <v>34</v>
      </c>
      <c r="E294" s="22">
        <f>889800+3140300+1631900+9000</f>
        <v>5671000</v>
      </c>
      <c r="F294" s="22">
        <f>889800+3256500+1634800</f>
        <v>5781100</v>
      </c>
      <c r="G294" s="22">
        <f>889800+3386700+1638100</f>
        <v>5914600</v>
      </c>
    </row>
    <row r="295" spans="1:7" ht="72" hidden="1">
      <c r="A295" s="10" t="s">
        <v>27</v>
      </c>
      <c r="B295" s="9" t="s">
        <v>76</v>
      </c>
      <c r="C295" s="9" t="s">
        <v>140</v>
      </c>
      <c r="D295" s="9" t="s">
        <v>28</v>
      </c>
      <c r="E295" s="22"/>
      <c r="F295" s="22"/>
      <c r="G295" s="22"/>
    </row>
    <row r="296" spans="1:7" ht="34.5">
      <c r="A296" s="11" t="s">
        <v>182</v>
      </c>
      <c r="B296" s="8" t="s">
        <v>183</v>
      </c>
      <c r="C296" s="9"/>
      <c r="D296" s="9"/>
      <c r="E296" s="21">
        <f>E297</f>
        <v>385943</v>
      </c>
      <c r="F296" s="21">
        <f>F297</f>
        <v>450000</v>
      </c>
      <c r="G296" s="21">
        <f>G297</f>
        <v>430000</v>
      </c>
    </row>
    <row r="297" spans="1:7" ht="81" customHeight="1">
      <c r="A297" s="11" t="s">
        <v>103</v>
      </c>
      <c r="B297" s="8" t="s">
        <v>183</v>
      </c>
      <c r="C297" s="8" t="s">
        <v>155</v>
      </c>
      <c r="D297" s="8"/>
      <c r="E297" s="21">
        <f>SUM(E298:E299)</f>
        <v>385943</v>
      </c>
      <c r="F297" s="21">
        <f>SUM(F298:F299)</f>
        <v>450000</v>
      </c>
      <c r="G297" s="21">
        <f>SUM(G298:G299)</f>
        <v>430000</v>
      </c>
    </row>
    <row r="298" spans="1:7" ht="144">
      <c r="A298" s="10" t="s">
        <v>6</v>
      </c>
      <c r="B298" s="9" t="s">
        <v>183</v>
      </c>
      <c r="C298" s="9" t="s">
        <v>155</v>
      </c>
      <c r="D298" s="9" t="s">
        <v>7</v>
      </c>
      <c r="E298" s="22">
        <v>360976</v>
      </c>
      <c r="F298" s="22">
        <v>380397</v>
      </c>
      <c r="G298" s="22">
        <v>360976</v>
      </c>
    </row>
    <row r="299" spans="1:7" ht="54">
      <c r="A299" s="10" t="s">
        <v>10</v>
      </c>
      <c r="B299" s="9" t="s">
        <v>183</v>
      </c>
      <c r="C299" s="9" t="s">
        <v>155</v>
      </c>
      <c r="D299" s="9" t="s">
        <v>11</v>
      </c>
      <c r="E299" s="22">
        <f>69024-44057</f>
        <v>24967</v>
      </c>
      <c r="F299" s="22">
        <v>69603</v>
      </c>
      <c r="G299" s="22">
        <v>69024</v>
      </c>
    </row>
    <row r="300" spans="1:7" ht="34.5">
      <c r="A300" s="11" t="s">
        <v>77</v>
      </c>
      <c r="B300" s="8" t="s">
        <v>78</v>
      </c>
      <c r="C300" s="8" t="s">
        <v>0</v>
      </c>
      <c r="D300" s="8" t="s">
        <v>0</v>
      </c>
      <c r="E300" s="21">
        <f aca="true" t="shared" si="8" ref="E300:G301">E301</f>
        <v>150000</v>
      </c>
      <c r="F300" s="21">
        <f t="shared" si="8"/>
        <v>0</v>
      </c>
      <c r="G300" s="21">
        <f t="shared" si="8"/>
        <v>0</v>
      </c>
    </row>
    <row r="301" spans="1:7" ht="17.25">
      <c r="A301" s="11" t="s">
        <v>79</v>
      </c>
      <c r="B301" s="8" t="s">
        <v>80</v>
      </c>
      <c r="C301" s="8" t="s">
        <v>0</v>
      </c>
      <c r="D301" s="8" t="s">
        <v>0</v>
      </c>
      <c r="E301" s="21">
        <f t="shared" si="8"/>
        <v>150000</v>
      </c>
      <c r="F301" s="21">
        <f t="shared" si="8"/>
        <v>0</v>
      </c>
      <c r="G301" s="21">
        <f t="shared" si="8"/>
        <v>0</v>
      </c>
    </row>
    <row r="302" spans="1:7" ht="93.75" customHeight="1">
      <c r="A302" s="12" t="s">
        <v>185</v>
      </c>
      <c r="B302" s="8" t="s">
        <v>80</v>
      </c>
      <c r="C302" s="8" t="s">
        <v>151</v>
      </c>
      <c r="D302" s="8" t="s">
        <v>0</v>
      </c>
      <c r="E302" s="21">
        <f>SUM(E303:E304)</f>
        <v>150000</v>
      </c>
      <c r="F302" s="21">
        <f>SUM(F303:F304)</f>
        <v>0</v>
      </c>
      <c r="G302" s="21">
        <f>SUM(G303:G304)</f>
        <v>0</v>
      </c>
    </row>
    <row r="303" spans="1:7" ht="144">
      <c r="A303" s="10" t="s">
        <v>6</v>
      </c>
      <c r="B303" s="9" t="s">
        <v>80</v>
      </c>
      <c r="C303" s="9" t="s">
        <v>151</v>
      </c>
      <c r="D303" s="9" t="s">
        <v>7</v>
      </c>
      <c r="E303" s="22">
        <v>50000</v>
      </c>
      <c r="F303" s="22"/>
      <c r="G303" s="22"/>
    </row>
    <row r="304" spans="1:7" ht="53.25" customHeight="1">
      <c r="A304" s="10" t="s">
        <v>10</v>
      </c>
      <c r="B304" s="9" t="s">
        <v>80</v>
      </c>
      <c r="C304" s="9" t="s">
        <v>151</v>
      </c>
      <c r="D304" s="9" t="s">
        <v>11</v>
      </c>
      <c r="E304" s="22">
        <v>100000</v>
      </c>
      <c r="F304" s="22"/>
      <c r="G304" s="22"/>
    </row>
    <row r="305" spans="1:7" ht="18" hidden="1">
      <c r="A305" s="10"/>
      <c r="B305" s="9"/>
      <c r="C305" s="9"/>
      <c r="D305" s="9"/>
      <c r="E305" s="22"/>
      <c r="F305" s="22"/>
      <c r="G305" s="22"/>
    </row>
    <row r="306" spans="1:7" ht="33" customHeight="1">
      <c r="A306" s="11" t="s">
        <v>81</v>
      </c>
      <c r="B306" s="8" t="s">
        <v>82</v>
      </c>
      <c r="C306" s="8" t="s">
        <v>0</v>
      </c>
      <c r="D306" s="8" t="s">
        <v>0</v>
      </c>
      <c r="E306" s="21">
        <f>E307+E320+E315</f>
        <v>1818200</v>
      </c>
      <c r="F306" s="21">
        <f>F307+F320+F315</f>
        <v>1806200</v>
      </c>
      <c r="G306" s="21">
        <f>G307+G320+G315</f>
        <v>1806200</v>
      </c>
    </row>
    <row r="307" spans="1:7" ht="17.25" hidden="1">
      <c r="A307" s="11" t="s">
        <v>83</v>
      </c>
      <c r="B307" s="8" t="s">
        <v>84</v>
      </c>
      <c r="C307" s="8" t="s">
        <v>0</v>
      </c>
      <c r="D307" s="8" t="s">
        <v>0</v>
      </c>
      <c r="E307" s="21">
        <f>E308+E312</f>
        <v>0</v>
      </c>
      <c r="F307" s="21">
        <f>F308+F312</f>
        <v>0</v>
      </c>
      <c r="G307" s="21">
        <f>G308+G312</f>
        <v>0</v>
      </c>
    </row>
    <row r="308" spans="1:7" ht="121.5" hidden="1">
      <c r="A308" s="12" t="s">
        <v>119</v>
      </c>
      <c r="B308" s="8" t="s">
        <v>84</v>
      </c>
      <c r="C308" s="8" t="s">
        <v>52</v>
      </c>
      <c r="D308" s="8" t="s">
        <v>0</v>
      </c>
      <c r="E308" s="21">
        <f>SUM(E309:E311)</f>
        <v>0</v>
      </c>
      <c r="F308" s="21">
        <f>SUM(F309:F311)</f>
        <v>0</v>
      </c>
      <c r="G308" s="21">
        <f>SUM(G309:G311)</f>
        <v>0</v>
      </c>
    </row>
    <row r="309" spans="1:7" ht="144" hidden="1">
      <c r="A309" s="10" t="s">
        <v>6</v>
      </c>
      <c r="B309" s="9" t="s">
        <v>84</v>
      </c>
      <c r="C309" s="9" t="s">
        <v>52</v>
      </c>
      <c r="D309" s="9" t="s">
        <v>7</v>
      </c>
      <c r="E309" s="22"/>
      <c r="F309" s="22"/>
      <c r="G309" s="22"/>
    </row>
    <row r="310" spans="1:7" ht="54" hidden="1">
      <c r="A310" s="10" t="s">
        <v>10</v>
      </c>
      <c r="B310" s="9" t="s">
        <v>84</v>
      </c>
      <c r="C310" s="9" t="s">
        <v>52</v>
      </c>
      <c r="D310" s="9" t="s">
        <v>11</v>
      </c>
      <c r="E310" s="22"/>
      <c r="F310" s="22"/>
      <c r="G310" s="22"/>
    </row>
    <row r="311" spans="1:7" ht="18" hidden="1">
      <c r="A311" s="10" t="s">
        <v>13</v>
      </c>
      <c r="B311" s="9" t="s">
        <v>84</v>
      </c>
      <c r="C311" s="9" t="s">
        <v>52</v>
      </c>
      <c r="D311" s="9" t="s">
        <v>14</v>
      </c>
      <c r="E311" s="22"/>
      <c r="F311" s="22"/>
      <c r="G311" s="22"/>
    </row>
    <row r="312" spans="1:7" ht="69" customHeight="1" hidden="1">
      <c r="A312" s="11" t="s">
        <v>103</v>
      </c>
      <c r="B312" s="8" t="s">
        <v>84</v>
      </c>
      <c r="C312" s="8" t="s">
        <v>12</v>
      </c>
      <c r="D312" s="8" t="s">
        <v>0</v>
      </c>
      <c r="E312" s="21">
        <f>SUM(E313:E314)</f>
        <v>0</v>
      </c>
      <c r="F312" s="21">
        <f>SUM(F313:F314)</f>
        <v>0</v>
      </c>
      <c r="G312" s="21">
        <f>SUM(G313:G314)</f>
        <v>0</v>
      </c>
    </row>
    <row r="313" spans="1:7" ht="144" hidden="1">
      <c r="A313" s="10" t="s">
        <v>6</v>
      </c>
      <c r="B313" s="9" t="s">
        <v>84</v>
      </c>
      <c r="C313" s="9" t="s">
        <v>12</v>
      </c>
      <c r="D313" s="9" t="s">
        <v>7</v>
      </c>
      <c r="E313" s="21"/>
      <c r="F313" s="21"/>
      <c r="G313" s="22"/>
    </row>
    <row r="314" spans="1:7" ht="18" hidden="1">
      <c r="A314" s="10" t="s">
        <v>13</v>
      </c>
      <c r="B314" s="9" t="s">
        <v>84</v>
      </c>
      <c r="C314" s="9" t="s">
        <v>12</v>
      </c>
      <c r="D314" s="9" t="s">
        <v>14</v>
      </c>
      <c r="E314" s="22"/>
      <c r="F314" s="22"/>
      <c r="G314" s="22"/>
    </row>
    <row r="315" spans="1:7" ht="34.5">
      <c r="A315" s="11" t="s">
        <v>197</v>
      </c>
      <c r="B315" s="8" t="s">
        <v>195</v>
      </c>
      <c r="C315" s="9"/>
      <c r="D315" s="9"/>
      <c r="E315" s="21">
        <f>E316+E318</f>
        <v>1226200</v>
      </c>
      <c r="F315" s="21">
        <f>F316+F318</f>
        <v>1226200</v>
      </c>
      <c r="G315" s="21">
        <f>G316+G318</f>
        <v>1226200</v>
      </c>
    </row>
    <row r="316" spans="1:7" ht="121.5">
      <c r="A316" s="12" t="s">
        <v>181</v>
      </c>
      <c r="B316" s="8" t="s">
        <v>195</v>
      </c>
      <c r="C316" s="8" t="s">
        <v>196</v>
      </c>
      <c r="D316" s="9"/>
      <c r="E316" s="22">
        <f>E317</f>
        <v>1226200</v>
      </c>
      <c r="F316" s="22">
        <f>F317</f>
        <v>0</v>
      </c>
      <c r="G316" s="22">
        <f>G317</f>
        <v>0</v>
      </c>
    </row>
    <row r="317" spans="1:7" ht="18">
      <c r="A317" s="10" t="s">
        <v>13</v>
      </c>
      <c r="B317" s="8" t="s">
        <v>195</v>
      </c>
      <c r="C317" s="9" t="s">
        <v>196</v>
      </c>
      <c r="D317" s="9" t="s">
        <v>14</v>
      </c>
      <c r="E317" s="22">
        <v>1226200</v>
      </c>
      <c r="F317" s="22"/>
      <c r="G317" s="22"/>
    </row>
    <row r="318" spans="1:7" ht="69">
      <c r="A318" s="11" t="s">
        <v>103</v>
      </c>
      <c r="B318" s="8" t="s">
        <v>195</v>
      </c>
      <c r="C318" s="8" t="s">
        <v>155</v>
      </c>
      <c r="D318" s="9"/>
      <c r="E318" s="21">
        <f>E319</f>
        <v>0</v>
      </c>
      <c r="F318" s="21">
        <f>F319</f>
        <v>1226200</v>
      </c>
      <c r="G318" s="21">
        <f>G319</f>
        <v>1226200</v>
      </c>
    </row>
    <row r="319" spans="1:7" ht="18">
      <c r="A319" s="10" t="s">
        <v>13</v>
      </c>
      <c r="B319" s="8" t="s">
        <v>195</v>
      </c>
      <c r="C319" s="9" t="s">
        <v>155</v>
      </c>
      <c r="D319" s="9" t="s">
        <v>14</v>
      </c>
      <c r="E319" s="22"/>
      <c r="F319" s="22">
        <v>1226200</v>
      </c>
      <c r="G319" s="22">
        <v>1226200</v>
      </c>
    </row>
    <row r="320" spans="1:7" ht="34.5">
      <c r="A320" s="11" t="s">
        <v>85</v>
      </c>
      <c r="B320" s="8" t="s">
        <v>86</v>
      </c>
      <c r="C320" s="8" t="s">
        <v>0</v>
      </c>
      <c r="D320" s="8" t="s">
        <v>0</v>
      </c>
      <c r="E320" s="21">
        <f>E321+E324</f>
        <v>592000</v>
      </c>
      <c r="F320" s="21">
        <f>F321+F324</f>
        <v>580000</v>
      </c>
      <c r="G320" s="21">
        <f>G321+G324</f>
        <v>580000</v>
      </c>
    </row>
    <row r="321" spans="1:7" ht="121.5">
      <c r="A321" s="12" t="s">
        <v>181</v>
      </c>
      <c r="B321" s="8" t="s">
        <v>86</v>
      </c>
      <c r="C321" s="8" t="s">
        <v>152</v>
      </c>
      <c r="D321" s="8" t="s">
        <v>0</v>
      </c>
      <c r="E321" s="21">
        <f>SUM(E322:E323)</f>
        <v>592000</v>
      </c>
      <c r="F321" s="21">
        <f>SUM(F322:F323)</f>
        <v>0</v>
      </c>
      <c r="G321" s="21">
        <f>SUM(G322:G323)</f>
        <v>0</v>
      </c>
    </row>
    <row r="322" spans="1:7" ht="54">
      <c r="A322" s="10" t="s">
        <v>10</v>
      </c>
      <c r="B322" s="9" t="s">
        <v>86</v>
      </c>
      <c r="C322" s="9" t="s">
        <v>152</v>
      </c>
      <c r="D322" s="9" t="s">
        <v>11</v>
      </c>
      <c r="E322" s="22">
        <v>12000</v>
      </c>
      <c r="F322" s="22"/>
      <c r="G322" s="22"/>
    </row>
    <row r="323" spans="1:7" ht="22.5" customHeight="1">
      <c r="A323" s="10" t="s">
        <v>13</v>
      </c>
      <c r="B323" s="9" t="s">
        <v>86</v>
      </c>
      <c r="C323" s="9" t="s">
        <v>152</v>
      </c>
      <c r="D323" s="9" t="s">
        <v>14</v>
      </c>
      <c r="E323" s="22">
        <f>580000+12000-12000</f>
        <v>580000</v>
      </c>
      <c r="F323" s="22"/>
      <c r="G323" s="22"/>
    </row>
    <row r="324" spans="1:7" s="25" customFormat="1" ht="85.5" customHeight="1">
      <c r="A324" s="11" t="s">
        <v>103</v>
      </c>
      <c r="B324" s="8" t="s">
        <v>86</v>
      </c>
      <c r="C324" s="8" t="s">
        <v>155</v>
      </c>
      <c r="D324" s="8"/>
      <c r="E324" s="21">
        <f>E325</f>
        <v>0</v>
      </c>
      <c r="F324" s="21">
        <f>F325</f>
        <v>580000</v>
      </c>
      <c r="G324" s="21">
        <f>G325</f>
        <v>580000</v>
      </c>
    </row>
    <row r="325" spans="1:7" ht="21.75" customHeight="1">
      <c r="A325" s="10" t="s">
        <v>13</v>
      </c>
      <c r="B325" s="9" t="s">
        <v>86</v>
      </c>
      <c r="C325" s="9" t="s">
        <v>155</v>
      </c>
      <c r="D325" s="9" t="s">
        <v>14</v>
      </c>
      <c r="E325" s="22"/>
      <c r="F325" s="22">
        <v>580000</v>
      </c>
      <c r="G325" s="22">
        <v>580000</v>
      </c>
    </row>
    <row r="326" spans="1:7" ht="51.75" hidden="1">
      <c r="A326" s="11" t="s">
        <v>87</v>
      </c>
      <c r="B326" s="8" t="s">
        <v>88</v>
      </c>
      <c r="C326" s="8" t="s">
        <v>0</v>
      </c>
      <c r="D326" s="8" t="s">
        <v>0</v>
      </c>
      <c r="E326" s="21">
        <f>E327</f>
        <v>0</v>
      </c>
      <c r="F326" s="21">
        <f aca="true" t="shared" si="9" ref="F326:G328">F327</f>
        <v>0</v>
      </c>
      <c r="G326" s="21">
        <f t="shared" si="9"/>
        <v>0</v>
      </c>
    </row>
    <row r="327" spans="1:7" ht="51.75" hidden="1">
      <c r="A327" s="11" t="s">
        <v>89</v>
      </c>
      <c r="B327" s="8" t="s">
        <v>90</v>
      </c>
      <c r="C327" s="8" t="s">
        <v>0</v>
      </c>
      <c r="D327" s="8" t="s">
        <v>0</v>
      </c>
      <c r="E327" s="21">
        <f>E328</f>
        <v>0</v>
      </c>
      <c r="F327" s="21">
        <f t="shared" si="9"/>
        <v>0</v>
      </c>
      <c r="G327" s="21">
        <f t="shared" si="9"/>
        <v>0</v>
      </c>
    </row>
    <row r="328" spans="1:7" ht="69" hidden="1">
      <c r="A328" s="11" t="s">
        <v>103</v>
      </c>
      <c r="B328" s="8" t="s">
        <v>90</v>
      </c>
      <c r="C328" s="8" t="s">
        <v>140</v>
      </c>
      <c r="D328" s="8" t="s">
        <v>0</v>
      </c>
      <c r="E328" s="21">
        <f>E329</f>
        <v>0</v>
      </c>
      <c r="F328" s="21">
        <f t="shared" si="9"/>
        <v>0</v>
      </c>
      <c r="G328" s="21">
        <f t="shared" si="9"/>
        <v>0</v>
      </c>
    </row>
    <row r="329" spans="1:7" ht="57.75" customHeight="1" hidden="1">
      <c r="A329" s="10" t="s">
        <v>29</v>
      </c>
      <c r="B329" s="9" t="s">
        <v>90</v>
      </c>
      <c r="C329" s="9" t="s">
        <v>140</v>
      </c>
      <c r="D329" s="9" t="s">
        <v>30</v>
      </c>
      <c r="E329" s="22"/>
      <c r="F329" s="22"/>
      <c r="G329" s="22"/>
    </row>
    <row r="330" spans="1:7" ht="121.5">
      <c r="A330" s="11" t="s">
        <v>133</v>
      </c>
      <c r="B330" s="8" t="s">
        <v>134</v>
      </c>
      <c r="C330" s="9"/>
      <c r="D330" s="9"/>
      <c r="E330" s="21">
        <f aca="true" t="shared" si="10" ref="E330:G332">E331</f>
        <v>11179176</v>
      </c>
      <c r="F330" s="21">
        <f t="shared" si="10"/>
        <v>11179176</v>
      </c>
      <c r="G330" s="21">
        <f t="shared" si="10"/>
        <v>11179176</v>
      </c>
    </row>
    <row r="331" spans="1:7" ht="34.5">
      <c r="A331" s="23" t="s">
        <v>135</v>
      </c>
      <c r="B331" s="8" t="s">
        <v>136</v>
      </c>
      <c r="C331" s="9"/>
      <c r="D331" s="9"/>
      <c r="E331" s="21">
        <f t="shared" si="10"/>
        <v>11179176</v>
      </c>
      <c r="F331" s="21">
        <f t="shared" si="10"/>
        <v>11179176</v>
      </c>
      <c r="G331" s="21">
        <f t="shared" si="10"/>
        <v>11179176</v>
      </c>
    </row>
    <row r="332" spans="1:7" ht="69">
      <c r="A332" s="11" t="s">
        <v>103</v>
      </c>
      <c r="B332" s="8" t="s">
        <v>136</v>
      </c>
      <c r="C332" s="8" t="s">
        <v>140</v>
      </c>
      <c r="D332" s="9"/>
      <c r="E332" s="21">
        <f t="shared" si="10"/>
        <v>11179176</v>
      </c>
      <c r="F332" s="21">
        <f t="shared" si="10"/>
        <v>11179176</v>
      </c>
      <c r="G332" s="21">
        <f t="shared" si="10"/>
        <v>11179176</v>
      </c>
    </row>
    <row r="333" spans="1:7" ht="18">
      <c r="A333" s="10" t="s">
        <v>25</v>
      </c>
      <c r="B333" s="9" t="s">
        <v>136</v>
      </c>
      <c r="C333" s="9" t="s">
        <v>140</v>
      </c>
      <c r="D333" s="9" t="s">
        <v>26</v>
      </c>
      <c r="E333" s="22">
        <f>3176+3176000+8000000</f>
        <v>11179176</v>
      </c>
      <c r="F333" s="22">
        <f>3176+3176000+8000000</f>
        <v>11179176</v>
      </c>
      <c r="G333" s="22">
        <f>3176+3176000+8000000</f>
        <v>11179176</v>
      </c>
    </row>
    <row r="334" spans="1:7" ht="17.25">
      <c r="A334" s="13" t="s">
        <v>99</v>
      </c>
      <c r="B334" s="14"/>
      <c r="C334" s="14"/>
      <c r="D334" s="14"/>
      <c r="E334" s="24">
        <f>E8+E99+E121+E138+E252+E275+E300+E306+E326+E90+E330</f>
        <v>331245415.24</v>
      </c>
      <c r="F334" s="24">
        <f>F8+F99+F121+F138+F252+F275+F300+F306+F326+F90+F330</f>
        <v>293428137</v>
      </c>
      <c r="G334" s="24">
        <f>G8+G99+G121+G138+G252+G275+G300+G306+G326+G90+G330</f>
        <v>290917826</v>
      </c>
    </row>
    <row r="336" spans="5:7" ht="12.75">
      <c r="E336" s="18"/>
      <c r="F336" s="18"/>
      <c r="G336" s="18"/>
    </row>
    <row r="338" spans="5:7" ht="12.75">
      <c r="E338" s="18"/>
      <c r="F338" s="20"/>
      <c r="G338" s="20"/>
    </row>
  </sheetData>
  <sheetProtection/>
  <mergeCells count="2">
    <mergeCell ref="A2:G2"/>
    <mergeCell ref="E1:G1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2016-11-11T12:34:09Z</cp:lastPrinted>
  <dcterms:created xsi:type="dcterms:W3CDTF">2002-03-11T10:22:12Z</dcterms:created>
  <dcterms:modified xsi:type="dcterms:W3CDTF">2020-02-19T09:30:04Z</dcterms:modified>
  <cp:category/>
  <cp:version/>
  <cp:contentType/>
  <cp:contentStatus/>
</cp:coreProperties>
</file>